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1_4606ED2B326CCDD8755365E2C6D01FFA767F62A7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SO 001.1 - Vedlejší a ost..." sheetId="2" r:id="rId2"/>
    <sheet name="SO 001.2 - Vedlejší a ost..." sheetId="3" r:id="rId3"/>
    <sheet name="SO 001.3 - Vedlejší a ost..." sheetId="4" r:id="rId4"/>
    <sheet name="SO 101.1 - Komunikace - M..." sheetId="5" r:id="rId5"/>
    <sheet name="SO 101.2 - Komunikace - S..." sheetId="6" r:id="rId6"/>
    <sheet name="SO 101.3 - Komunikace - Z..." sheetId="7" r:id="rId7"/>
    <sheet name="SO 102.1 - Rámový propust..." sheetId="8" r:id="rId8"/>
    <sheet name="SO 102.2 - Rámový propust..." sheetId="9" r:id="rId9"/>
    <sheet name="SO 102.3 - Rámový propust..." sheetId="10" r:id="rId10"/>
    <sheet name="SO 103 - Propust km 0,228" sheetId="11" r:id="rId11"/>
    <sheet name="SO 104 - Propust km 1,757" sheetId="12" r:id="rId12"/>
  </sheets>
  <definedNames>
    <definedName name="_xlnm._FilterDatabase" localSheetId="1" hidden="1">'SO 001.1 - Vedlejší a ost...'!$C$119:$K$151</definedName>
    <definedName name="_xlnm._FilterDatabase" localSheetId="2" hidden="1">'SO 001.2 - Vedlejší a ost...'!$C$117:$K$123</definedName>
    <definedName name="_xlnm._FilterDatabase" localSheetId="3" hidden="1">'SO 001.3 - Vedlejší a ost...'!$C$119:$K$157</definedName>
    <definedName name="_xlnm._FilterDatabase" localSheetId="4" hidden="1">'SO 101.1 - Komunikace - M...'!$C$124:$K$321</definedName>
    <definedName name="_xlnm._FilterDatabase" localSheetId="5" hidden="1">'SO 101.2 - Komunikace - S...'!$C$123:$K$259</definedName>
    <definedName name="_xlnm._FilterDatabase" localSheetId="6" hidden="1">'SO 101.3 - Komunikace - Z...'!$C$124:$K$348</definedName>
    <definedName name="_xlnm._FilterDatabase" localSheetId="7" hidden="1">'SO 102.1 - Rámový propust...'!$C$127:$K$340</definedName>
    <definedName name="_xlnm._FilterDatabase" localSheetId="8" hidden="1">'SO 102.2 - Rámový propust...'!$C$120:$K$179</definedName>
    <definedName name="_xlnm._FilterDatabase" localSheetId="9" hidden="1">'SO 102.3 - Rámový propust...'!$C$119:$K$173</definedName>
    <definedName name="_xlnm._FilterDatabase" localSheetId="10" hidden="1">'SO 103 - Propust km 0,228'!$C$122:$K$197</definedName>
    <definedName name="_xlnm._FilterDatabase" localSheetId="11" hidden="1">'SO 104 - Propust km 1,757'!$C$123:$K$216</definedName>
    <definedName name="_xlnm.Print_Titles" localSheetId="0">'Rekapitulace stavby'!$92:$92</definedName>
    <definedName name="_xlnm.Print_Titles" localSheetId="1">'SO 001.1 - Vedlejší a ost...'!$119:$119</definedName>
    <definedName name="_xlnm.Print_Titles" localSheetId="2">'SO 001.2 - Vedlejší a ost...'!$117:$117</definedName>
    <definedName name="_xlnm.Print_Titles" localSheetId="3">'SO 001.3 - Vedlejší a ost...'!$119:$119</definedName>
    <definedName name="_xlnm.Print_Titles" localSheetId="4">'SO 101.1 - Komunikace - M...'!$124:$124</definedName>
    <definedName name="_xlnm.Print_Titles" localSheetId="5">'SO 101.2 - Komunikace - S...'!$123:$123</definedName>
    <definedName name="_xlnm.Print_Titles" localSheetId="6">'SO 101.3 - Komunikace - Z...'!$124:$124</definedName>
    <definedName name="_xlnm.Print_Titles" localSheetId="7">'SO 102.1 - Rámový propust...'!$127:$127</definedName>
    <definedName name="_xlnm.Print_Titles" localSheetId="8">'SO 102.2 - Rámový propust...'!$120:$120</definedName>
    <definedName name="_xlnm.Print_Titles" localSheetId="9">'SO 102.3 - Rámový propust...'!$119:$119</definedName>
    <definedName name="_xlnm.Print_Titles" localSheetId="10">'SO 103 - Propust km 0,228'!$122:$122</definedName>
    <definedName name="_xlnm.Print_Titles" localSheetId="11">'SO 104 - Propust km 1,757'!$123:$123</definedName>
    <definedName name="_xlnm.Print_Area" localSheetId="0">'Rekapitulace stavby'!$D$4:$AO$76,'Rekapitulace stavby'!$C$82:$AQ$106</definedName>
    <definedName name="_xlnm.Print_Area" localSheetId="1">'SO 001.1 - Vedlejší a ost...'!$C$82:$J$101,'SO 001.1 - Vedlejší a ost...'!$C$107:$J$151</definedName>
    <definedName name="_xlnm.Print_Area" localSheetId="2">'SO 001.2 - Vedlejší a ost...'!$C$82:$J$99,'SO 001.2 - Vedlejší a ost...'!$C$105:$J$123</definedName>
    <definedName name="_xlnm.Print_Area" localSheetId="3">'SO 001.3 - Vedlejší a ost...'!$C$82:$J$101,'SO 001.3 - Vedlejší a ost...'!$C$107:$J$157</definedName>
    <definedName name="_xlnm.Print_Area" localSheetId="4">'SO 101.1 - Komunikace - M...'!$C$82:$J$106,'SO 101.1 - Komunikace - M...'!$C$112:$J$321</definedName>
    <definedName name="_xlnm.Print_Area" localSheetId="5">'SO 101.2 - Komunikace - S...'!$C$82:$J$105,'SO 101.2 - Komunikace - S...'!$C$111:$J$259</definedName>
    <definedName name="_xlnm.Print_Area" localSheetId="6">'SO 101.3 - Komunikace - Z...'!$C$82:$J$106,'SO 101.3 - Komunikace - Z...'!$C$112:$J$348</definedName>
    <definedName name="_xlnm.Print_Area" localSheetId="7">'SO 102.1 - Rámový propust...'!$C$82:$J$109,'SO 102.1 - Rámový propust...'!$C$115:$J$340</definedName>
    <definedName name="_xlnm.Print_Area" localSheetId="8">'SO 102.2 - Rámový propust...'!$C$82:$J$102,'SO 102.2 - Rámový propust...'!$C$108:$J$179</definedName>
    <definedName name="_xlnm.Print_Area" localSheetId="9">'SO 102.3 - Rámový propust...'!$C$82:$J$101,'SO 102.3 - Rámový propust...'!$C$107:$J$173</definedName>
    <definedName name="_xlnm.Print_Area" localSheetId="10">'SO 103 - Propust km 0,228'!$C$82:$J$104,'SO 103 - Propust km 0,228'!$C$110:$J$197</definedName>
    <definedName name="_xlnm.Print_Area" localSheetId="11">'SO 104 - Propust km 1,757'!$C$82:$J$105,'SO 104 - Propust km 1,757'!$C$111:$J$216</definedName>
  </definedNames>
  <calcPr calcId="0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2" l="1"/>
  <c r="J36" i="12"/>
  <c r="AY105" i="1"/>
  <c r="J35" i="12"/>
  <c r="AX105" i="1"/>
  <c r="BI215" i="12"/>
  <c r="BH215" i="12"/>
  <c r="BG215" i="12"/>
  <c r="BF215" i="12"/>
  <c r="T215" i="12"/>
  <c r="T214" i="12"/>
  <c r="R215" i="12"/>
  <c r="R214" i="12"/>
  <c r="P215" i="12"/>
  <c r="P214" i="12"/>
  <c r="BI210" i="12"/>
  <c r="BH210" i="12"/>
  <c r="BG210" i="12"/>
  <c r="BF210" i="12"/>
  <c r="T210" i="12"/>
  <c r="R210" i="12"/>
  <c r="P210" i="12"/>
  <c r="BI207" i="12"/>
  <c r="BH207" i="12"/>
  <c r="BG207" i="12"/>
  <c r="BF207" i="12"/>
  <c r="T207" i="12"/>
  <c r="R207" i="12"/>
  <c r="P207" i="12"/>
  <c r="BI204" i="12"/>
  <c r="BH204" i="12"/>
  <c r="BG204" i="12"/>
  <c r="BF204" i="12"/>
  <c r="T204" i="12"/>
  <c r="R204" i="12"/>
  <c r="P204" i="12"/>
  <c r="BI199" i="12"/>
  <c r="BH199" i="12"/>
  <c r="BG199" i="12"/>
  <c r="BF199" i="12"/>
  <c r="T199" i="12"/>
  <c r="R199" i="12"/>
  <c r="P199" i="12"/>
  <c r="BI196" i="12"/>
  <c r="BH196" i="12"/>
  <c r="BG196" i="12"/>
  <c r="BF196" i="12"/>
  <c r="T196" i="12"/>
  <c r="R196" i="12"/>
  <c r="P196" i="12"/>
  <c r="BI193" i="12"/>
  <c r="BH193" i="12"/>
  <c r="BG193" i="12"/>
  <c r="BF193" i="12"/>
  <c r="T193" i="12"/>
  <c r="R193" i="12"/>
  <c r="P193" i="12"/>
  <c r="BI190" i="12"/>
  <c r="BH190" i="12"/>
  <c r="BG190" i="12"/>
  <c r="BF190" i="12"/>
  <c r="T190" i="12"/>
  <c r="R190" i="12"/>
  <c r="P190" i="12"/>
  <c r="BI186" i="12"/>
  <c r="BH186" i="12"/>
  <c r="BG186" i="12"/>
  <c r="BF186" i="12"/>
  <c r="T186" i="12"/>
  <c r="T185" i="12"/>
  <c r="R186" i="12"/>
  <c r="R185" i="12"/>
  <c r="P186" i="12"/>
  <c r="P185" i="12"/>
  <c r="BI182" i="12"/>
  <c r="BH182" i="12"/>
  <c r="BG182" i="12"/>
  <c r="BF182" i="12"/>
  <c r="T182" i="12"/>
  <c r="R182" i="12"/>
  <c r="P182" i="12"/>
  <c r="BI179" i="12"/>
  <c r="BH179" i="12"/>
  <c r="BG179" i="12"/>
  <c r="BF179" i="12"/>
  <c r="T179" i="12"/>
  <c r="R179" i="12"/>
  <c r="P179" i="12"/>
  <c r="BI175" i="12"/>
  <c r="BH175" i="12"/>
  <c r="BG175" i="12"/>
  <c r="BF175" i="12"/>
  <c r="T175" i="12"/>
  <c r="R175" i="12"/>
  <c r="P175" i="12"/>
  <c r="BI171" i="12"/>
  <c r="BH171" i="12"/>
  <c r="BG171" i="12"/>
  <c r="BF171" i="12"/>
  <c r="T171" i="12"/>
  <c r="R171" i="12"/>
  <c r="P171" i="12"/>
  <c r="BI168" i="12"/>
  <c r="BH168" i="12"/>
  <c r="BG168" i="12"/>
  <c r="BF168" i="12"/>
  <c r="T168" i="12"/>
  <c r="R168" i="12"/>
  <c r="P168" i="12"/>
  <c r="BI164" i="12"/>
  <c r="BH164" i="12"/>
  <c r="BG164" i="12"/>
  <c r="BF164" i="12"/>
  <c r="T164" i="12"/>
  <c r="R164" i="12"/>
  <c r="P164" i="12"/>
  <c r="BI160" i="12"/>
  <c r="BH160" i="12"/>
  <c r="BG160" i="12"/>
  <c r="BF160" i="12"/>
  <c r="T160" i="12"/>
  <c r="R160" i="12"/>
  <c r="P160" i="12"/>
  <c r="BI155" i="12"/>
  <c r="BH155" i="12"/>
  <c r="BG155" i="12"/>
  <c r="BF155" i="12"/>
  <c r="T155" i="12"/>
  <c r="R155" i="12"/>
  <c r="P155" i="12"/>
  <c r="BI151" i="12"/>
  <c r="BH151" i="12"/>
  <c r="BG151" i="12"/>
  <c r="BF151" i="12"/>
  <c r="T151" i="12"/>
  <c r="R151" i="12"/>
  <c r="P151" i="12"/>
  <c r="BI148" i="12"/>
  <c r="BH148" i="12"/>
  <c r="BG148" i="12"/>
  <c r="BF148" i="12"/>
  <c r="T148" i="12"/>
  <c r="R148" i="12"/>
  <c r="P148" i="12"/>
  <c r="BI146" i="12"/>
  <c r="BH146" i="12"/>
  <c r="BG146" i="12"/>
  <c r="BF146" i="12"/>
  <c r="T146" i="12"/>
  <c r="R146" i="12"/>
  <c r="P146" i="12"/>
  <c r="BI142" i="12"/>
  <c r="BH142" i="12"/>
  <c r="BG142" i="12"/>
  <c r="BF142" i="12"/>
  <c r="T142" i="12"/>
  <c r="R142" i="12"/>
  <c r="P142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34" i="12"/>
  <c r="BH134" i="12"/>
  <c r="BG134" i="12"/>
  <c r="BF134" i="12"/>
  <c r="T134" i="12"/>
  <c r="R134" i="12"/>
  <c r="P134" i="12"/>
  <c r="BI131" i="12"/>
  <c r="BH131" i="12"/>
  <c r="BG131" i="12"/>
  <c r="BF131" i="12"/>
  <c r="T131" i="12"/>
  <c r="R131" i="12"/>
  <c r="P131" i="12"/>
  <c r="BI127" i="12"/>
  <c r="BH127" i="12"/>
  <c r="BG127" i="12"/>
  <c r="BF127" i="12"/>
  <c r="T127" i="12"/>
  <c r="R127" i="12"/>
  <c r="P127" i="12"/>
  <c r="J121" i="12"/>
  <c r="J120" i="12"/>
  <c r="F120" i="12"/>
  <c r="F118" i="12"/>
  <c r="E116" i="12"/>
  <c r="J92" i="12"/>
  <c r="J91" i="12"/>
  <c r="F91" i="12"/>
  <c r="F89" i="12"/>
  <c r="E87" i="12"/>
  <c r="J18" i="12"/>
  <c r="E18" i="12"/>
  <c r="F121" i="12"/>
  <c r="J17" i="12"/>
  <c r="J12" i="12"/>
  <c r="J118" i="12"/>
  <c r="E7" i="12"/>
  <c r="E85" i="12"/>
  <c r="J37" i="11"/>
  <c r="J36" i="11"/>
  <c r="AY104" i="1"/>
  <c r="J35" i="11"/>
  <c r="AX104" i="1"/>
  <c r="BI196" i="11"/>
  <c r="BH196" i="11"/>
  <c r="BG196" i="11"/>
  <c r="BF196" i="11"/>
  <c r="T196" i="11"/>
  <c r="T195" i="11"/>
  <c r="R196" i="11"/>
  <c r="R195" i="11"/>
  <c r="P196" i="11"/>
  <c r="P195" i="11"/>
  <c r="BI192" i="11"/>
  <c r="BH192" i="11"/>
  <c r="BG192" i="11"/>
  <c r="BF192" i="11"/>
  <c r="T192" i="11"/>
  <c r="R192" i="11"/>
  <c r="P192" i="11"/>
  <c r="BI189" i="11"/>
  <c r="BH189" i="11"/>
  <c r="BG189" i="11"/>
  <c r="BF189" i="11"/>
  <c r="T189" i="11"/>
  <c r="R189" i="11"/>
  <c r="P189" i="11"/>
  <c r="BI185" i="11"/>
  <c r="BH185" i="11"/>
  <c r="BG185" i="11"/>
  <c r="BF185" i="11"/>
  <c r="T185" i="11"/>
  <c r="T184" i="11"/>
  <c r="R185" i="11"/>
  <c r="R184" i="11"/>
  <c r="P185" i="11"/>
  <c r="P184" i="11"/>
  <c r="BI181" i="11"/>
  <c r="BH181" i="11"/>
  <c r="BG181" i="11"/>
  <c r="BF181" i="11"/>
  <c r="T181" i="11"/>
  <c r="R181" i="11"/>
  <c r="P181" i="11"/>
  <c r="BI178" i="11"/>
  <c r="BH178" i="11"/>
  <c r="BG178" i="11"/>
  <c r="BF178" i="11"/>
  <c r="T178" i="11"/>
  <c r="R178" i="11"/>
  <c r="P178" i="11"/>
  <c r="BI174" i="11"/>
  <c r="BH174" i="11"/>
  <c r="BG174" i="11"/>
  <c r="BF174" i="11"/>
  <c r="T174" i="11"/>
  <c r="R174" i="11"/>
  <c r="P174" i="11"/>
  <c r="BI170" i="11"/>
  <c r="BH170" i="11"/>
  <c r="BG170" i="11"/>
  <c r="BF170" i="11"/>
  <c r="T170" i="11"/>
  <c r="R170" i="11"/>
  <c r="P170" i="11"/>
  <c r="BI167" i="11"/>
  <c r="BH167" i="11"/>
  <c r="BG167" i="11"/>
  <c r="BF167" i="11"/>
  <c r="T167" i="11"/>
  <c r="R167" i="11"/>
  <c r="P167" i="11"/>
  <c r="BI163" i="11"/>
  <c r="BH163" i="11"/>
  <c r="BG163" i="11"/>
  <c r="BF163" i="11"/>
  <c r="T163" i="11"/>
  <c r="R163" i="11"/>
  <c r="P163" i="11"/>
  <c r="BI159" i="11"/>
  <c r="BH159" i="11"/>
  <c r="BG159" i="11"/>
  <c r="BF159" i="11"/>
  <c r="T159" i="11"/>
  <c r="R159" i="11"/>
  <c r="P159" i="11"/>
  <c r="BI154" i="11"/>
  <c r="BH154" i="11"/>
  <c r="BG154" i="11"/>
  <c r="BF154" i="11"/>
  <c r="T154" i="11"/>
  <c r="R154" i="11"/>
  <c r="P154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0" i="11"/>
  <c r="BH130" i="11"/>
  <c r="BG130" i="11"/>
  <c r="BF130" i="11"/>
  <c r="T130" i="11"/>
  <c r="R130" i="11"/>
  <c r="P130" i="11"/>
  <c r="BI126" i="11"/>
  <c r="BH126" i="11"/>
  <c r="BG126" i="11"/>
  <c r="BF126" i="11"/>
  <c r="T126" i="11"/>
  <c r="R126" i="11"/>
  <c r="P126" i="11"/>
  <c r="J120" i="11"/>
  <c r="J119" i="11"/>
  <c r="F119" i="11"/>
  <c r="F117" i="11"/>
  <c r="E115" i="11"/>
  <c r="J92" i="11"/>
  <c r="J91" i="11"/>
  <c r="F91" i="11"/>
  <c r="F89" i="11"/>
  <c r="E87" i="11"/>
  <c r="J18" i="11"/>
  <c r="E18" i="11"/>
  <c r="F120" i="11"/>
  <c r="J17" i="11"/>
  <c r="J12" i="11"/>
  <c r="J89" i="11"/>
  <c r="E7" i="11"/>
  <c r="E113" i="11"/>
  <c r="J37" i="10"/>
  <c r="J36" i="10"/>
  <c r="AY103" i="1"/>
  <c r="J35" i="10"/>
  <c r="AX103" i="1"/>
  <c r="BI171" i="10"/>
  <c r="BH171" i="10"/>
  <c r="BG171" i="10"/>
  <c r="BF171" i="10"/>
  <c r="T171" i="10"/>
  <c r="R171" i="10"/>
  <c r="P171" i="10"/>
  <c r="BI168" i="10"/>
  <c r="BH168" i="10"/>
  <c r="BG168" i="10"/>
  <c r="BF168" i="10"/>
  <c r="T168" i="10"/>
  <c r="R168" i="10"/>
  <c r="P168" i="10"/>
  <c r="BI164" i="10"/>
  <c r="BH164" i="10"/>
  <c r="BG164" i="10"/>
  <c r="BF164" i="10"/>
  <c r="T164" i="10"/>
  <c r="R164" i="10"/>
  <c r="P164" i="10"/>
  <c r="BI161" i="10"/>
  <c r="BH161" i="10"/>
  <c r="BG161" i="10"/>
  <c r="BF161" i="10"/>
  <c r="T161" i="10"/>
  <c r="R161" i="10"/>
  <c r="P161" i="10"/>
  <c r="BI158" i="10"/>
  <c r="BH158" i="10"/>
  <c r="BG158" i="10"/>
  <c r="BF158" i="10"/>
  <c r="T158" i="10"/>
  <c r="R158" i="10"/>
  <c r="P158" i="10"/>
  <c r="BI155" i="10"/>
  <c r="BH155" i="10"/>
  <c r="BG155" i="10"/>
  <c r="BF155" i="10"/>
  <c r="T155" i="10"/>
  <c r="R155" i="10"/>
  <c r="P155" i="10"/>
  <c r="BI152" i="10"/>
  <c r="BH152" i="10"/>
  <c r="BG152" i="10"/>
  <c r="BF152" i="10"/>
  <c r="T152" i="10"/>
  <c r="R152" i="10"/>
  <c r="P152" i="10"/>
  <c r="BI150" i="10"/>
  <c r="BH150" i="10"/>
  <c r="BG150" i="10"/>
  <c r="BF150" i="10"/>
  <c r="T150" i="10"/>
  <c r="R150" i="10"/>
  <c r="P150" i="10"/>
  <c r="BI147" i="10"/>
  <c r="BH147" i="10"/>
  <c r="BG147" i="10"/>
  <c r="BF147" i="10"/>
  <c r="T147" i="10"/>
  <c r="R147" i="10"/>
  <c r="P147" i="10"/>
  <c r="BI144" i="10"/>
  <c r="BH144" i="10"/>
  <c r="BG144" i="10"/>
  <c r="BF144" i="10"/>
  <c r="T144" i="10"/>
  <c r="R144" i="10"/>
  <c r="P144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0" i="10"/>
  <c r="BH130" i="10"/>
  <c r="BG130" i="10"/>
  <c r="BF130" i="10"/>
  <c r="T130" i="10"/>
  <c r="R130" i="10"/>
  <c r="P130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R123" i="10"/>
  <c r="P123" i="10"/>
  <c r="J117" i="10"/>
  <c r="J116" i="10"/>
  <c r="F116" i="10"/>
  <c r="F114" i="10"/>
  <c r="E112" i="10"/>
  <c r="J92" i="10"/>
  <c r="J91" i="10"/>
  <c r="F91" i="10"/>
  <c r="F89" i="10"/>
  <c r="E87" i="10"/>
  <c r="J18" i="10"/>
  <c r="E18" i="10"/>
  <c r="F117" i="10"/>
  <c r="J17" i="10"/>
  <c r="J12" i="10"/>
  <c r="J114" i="10"/>
  <c r="E7" i="10"/>
  <c r="E110" i="10"/>
  <c r="J37" i="9"/>
  <c r="J36" i="9"/>
  <c r="AY102" i="1"/>
  <c r="J35" i="9"/>
  <c r="AX102" i="1"/>
  <c r="BI178" i="9"/>
  <c r="BH178" i="9"/>
  <c r="BG178" i="9"/>
  <c r="BF178" i="9"/>
  <c r="T178" i="9"/>
  <c r="T177" i="9"/>
  <c r="R178" i="9"/>
  <c r="R177" i="9"/>
  <c r="P178" i="9"/>
  <c r="P177" i="9"/>
  <c r="BI174" i="9"/>
  <c r="BH174" i="9"/>
  <c r="BG174" i="9"/>
  <c r="BF174" i="9"/>
  <c r="T174" i="9"/>
  <c r="R174" i="9"/>
  <c r="P174" i="9"/>
  <c r="BI171" i="9"/>
  <c r="BH171" i="9"/>
  <c r="BG171" i="9"/>
  <c r="BF171" i="9"/>
  <c r="T171" i="9"/>
  <c r="R171" i="9"/>
  <c r="P171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60" i="9"/>
  <c r="BH160" i="9"/>
  <c r="BG160" i="9"/>
  <c r="BF160" i="9"/>
  <c r="T160" i="9"/>
  <c r="R160" i="9"/>
  <c r="P160" i="9"/>
  <c r="BI157" i="9"/>
  <c r="BH157" i="9"/>
  <c r="BG157" i="9"/>
  <c r="BF157" i="9"/>
  <c r="T157" i="9"/>
  <c r="R157" i="9"/>
  <c r="P157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7" i="9"/>
  <c r="BH137" i="9"/>
  <c r="BG137" i="9"/>
  <c r="BF137" i="9"/>
  <c r="T137" i="9"/>
  <c r="R137" i="9"/>
  <c r="P137" i="9"/>
  <c r="BI134" i="9"/>
  <c r="BH134" i="9"/>
  <c r="BG134" i="9"/>
  <c r="BF134" i="9"/>
  <c r="T134" i="9"/>
  <c r="R134" i="9"/>
  <c r="P134" i="9"/>
  <c r="BI131" i="9"/>
  <c r="BH131" i="9"/>
  <c r="BG131" i="9"/>
  <c r="BF131" i="9"/>
  <c r="T131" i="9"/>
  <c r="R131" i="9"/>
  <c r="P131" i="9"/>
  <c r="BI127" i="9"/>
  <c r="BH127" i="9"/>
  <c r="BG127" i="9"/>
  <c r="BF127" i="9"/>
  <c r="T127" i="9"/>
  <c r="R127" i="9"/>
  <c r="P127" i="9"/>
  <c r="BI124" i="9"/>
  <c r="BH124" i="9"/>
  <c r="BG124" i="9"/>
  <c r="BF124" i="9"/>
  <c r="T124" i="9"/>
  <c r="R124" i="9"/>
  <c r="P124" i="9"/>
  <c r="J118" i="9"/>
  <c r="J117" i="9"/>
  <c r="F117" i="9"/>
  <c r="F115" i="9"/>
  <c r="E113" i="9"/>
  <c r="J92" i="9"/>
  <c r="J91" i="9"/>
  <c r="F91" i="9"/>
  <c r="F89" i="9"/>
  <c r="E87" i="9"/>
  <c r="J18" i="9"/>
  <c r="E18" i="9"/>
  <c r="F92" i="9"/>
  <c r="J17" i="9"/>
  <c r="J12" i="9"/>
  <c r="J115" i="9"/>
  <c r="E7" i="9"/>
  <c r="E111" i="9"/>
  <c r="J37" i="8"/>
  <c r="J36" i="8"/>
  <c r="AY101" i="1"/>
  <c r="J35" i="8"/>
  <c r="AX101" i="1"/>
  <c r="BI339" i="8"/>
  <c r="BH339" i="8"/>
  <c r="BG339" i="8"/>
  <c r="BF339" i="8"/>
  <c r="T339" i="8"/>
  <c r="R339" i="8"/>
  <c r="P339" i="8"/>
  <c r="BI336" i="8"/>
  <c r="BH336" i="8"/>
  <c r="BG336" i="8"/>
  <c r="BF336" i="8"/>
  <c r="T336" i="8"/>
  <c r="R336" i="8"/>
  <c r="P336" i="8"/>
  <c r="BI333" i="8"/>
  <c r="BH333" i="8"/>
  <c r="BG333" i="8"/>
  <c r="BF333" i="8"/>
  <c r="T333" i="8"/>
  <c r="R333" i="8"/>
  <c r="P333" i="8"/>
  <c r="BI330" i="8"/>
  <c r="BH330" i="8"/>
  <c r="BG330" i="8"/>
  <c r="BF330" i="8"/>
  <c r="T330" i="8"/>
  <c r="R330" i="8"/>
  <c r="P330" i="8"/>
  <c r="BI327" i="8"/>
  <c r="BH327" i="8"/>
  <c r="BG327" i="8"/>
  <c r="BF327" i="8"/>
  <c r="T327" i="8"/>
  <c r="R327" i="8"/>
  <c r="P327" i="8"/>
  <c r="BI323" i="8"/>
  <c r="BH323" i="8"/>
  <c r="BG323" i="8"/>
  <c r="BF323" i="8"/>
  <c r="T323" i="8"/>
  <c r="R323" i="8"/>
  <c r="P323" i="8"/>
  <c r="BI320" i="8"/>
  <c r="BH320" i="8"/>
  <c r="BG320" i="8"/>
  <c r="BF320" i="8"/>
  <c r="T320" i="8"/>
  <c r="R320" i="8"/>
  <c r="P320" i="8"/>
  <c r="BI316" i="8"/>
  <c r="BH316" i="8"/>
  <c r="BG316" i="8"/>
  <c r="BF316" i="8"/>
  <c r="T316" i="8"/>
  <c r="T315" i="8"/>
  <c r="R316" i="8"/>
  <c r="R315" i="8"/>
  <c r="P316" i="8"/>
  <c r="P315" i="8"/>
  <c r="BI311" i="8"/>
  <c r="BH311" i="8"/>
  <c r="BG311" i="8"/>
  <c r="BF311" i="8"/>
  <c r="T311" i="8"/>
  <c r="R311" i="8"/>
  <c r="P311" i="8"/>
  <c r="BI308" i="8"/>
  <c r="BH308" i="8"/>
  <c r="BG308" i="8"/>
  <c r="BF308" i="8"/>
  <c r="T308" i="8"/>
  <c r="R308" i="8"/>
  <c r="P308" i="8"/>
  <c r="BI305" i="8"/>
  <c r="BH305" i="8"/>
  <c r="BG305" i="8"/>
  <c r="BF305" i="8"/>
  <c r="T305" i="8"/>
  <c r="R305" i="8"/>
  <c r="P305" i="8"/>
  <c r="BI300" i="8"/>
  <c r="BH300" i="8"/>
  <c r="BG300" i="8"/>
  <c r="BF300" i="8"/>
  <c r="T300" i="8"/>
  <c r="R300" i="8"/>
  <c r="P300" i="8"/>
  <c r="BI298" i="8"/>
  <c r="BH298" i="8"/>
  <c r="BG298" i="8"/>
  <c r="BF298" i="8"/>
  <c r="T298" i="8"/>
  <c r="R298" i="8"/>
  <c r="P298" i="8"/>
  <c r="BI296" i="8"/>
  <c r="BH296" i="8"/>
  <c r="BG296" i="8"/>
  <c r="BF296" i="8"/>
  <c r="T296" i="8"/>
  <c r="R296" i="8"/>
  <c r="P296" i="8"/>
  <c r="BI291" i="8"/>
  <c r="BH291" i="8"/>
  <c r="BG291" i="8"/>
  <c r="BF291" i="8"/>
  <c r="T291" i="8"/>
  <c r="T290" i="8"/>
  <c r="R291" i="8"/>
  <c r="R290" i="8"/>
  <c r="P291" i="8"/>
  <c r="P290" i="8"/>
  <c r="BI286" i="8"/>
  <c r="BH286" i="8"/>
  <c r="BG286" i="8"/>
  <c r="BF286" i="8"/>
  <c r="T286" i="8"/>
  <c r="R286" i="8"/>
  <c r="P286" i="8"/>
  <c r="BI282" i="8"/>
  <c r="BH282" i="8"/>
  <c r="BG282" i="8"/>
  <c r="BF282" i="8"/>
  <c r="T282" i="8"/>
  <c r="R282" i="8"/>
  <c r="P282" i="8"/>
  <c r="BI278" i="8"/>
  <c r="BH278" i="8"/>
  <c r="BG278" i="8"/>
  <c r="BF278" i="8"/>
  <c r="T278" i="8"/>
  <c r="R278" i="8"/>
  <c r="P278" i="8"/>
  <c r="BI271" i="8"/>
  <c r="BH271" i="8"/>
  <c r="BG271" i="8"/>
  <c r="BF271" i="8"/>
  <c r="T271" i="8"/>
  <c r="R271" i="8"/>
  <c r="P271" i="8"/>
  <c r="BI268" i="8"/>
  <c r="BH268" i="8"/>
  <c r="BG268" i="8"/>
  <c r="BF268" i="8"/>
  <c r="T268" i="8"/>
  <c r="R268" i="8"/>
  <c r="P268" i="8"/>
  <c r="BI265" i="8"/>
  <c r="BH265" i="8"/>
  <c r="BG265" i="8"/>
  <c r="BF265" i="8"/>
  <c r="T265" i="8"/>
  <c r="R265" i="8"/>
  <c r="P265" i="8"/>
  <c r="BI261" i="8"/>
  <c r="BH261" i="8"/>
  <c r="BG261" i="8"/>
  <c r="BF261" i="8"/>
  <c r="T261" i="8"/>
  <c r="R261" i="8"/>
  <c r="P261" i="8"/>
  <c r="BI257" i="8"/>
  <c r="BH257" i="8"/>
  <c r="BG257" i="8"/>
  <c r="BF257" i="8"/>
  <c r="T257" i="8"/>
  <c r="R257" i="8"/>
  <c r="P257" i="8"/>
  <c r="BI254" i="8"/>
  <c r="BH254" i="8"/>
  <c r="BG254" i="8"/>
  <c r="BF254" i="8"/>
  <c r="T254" i="8"/>
  <c r="R254" i="8"/>
  <c r="P254" i="8"/>
  <c r="BI251" i="8"/>
  <c r="BH251" i="8"/>
  <c r="BG251" i="8"/>
  <c r="BF251" i="8"/>
  <c r="T251" i="8"/>
  <c r="R251" i="8"/>
  <c r="P251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4" i="8"/>
  <c r="BH234" i="8"/>
  <c r="BG234" i="8"/>
  <c r="BF234" i="8"/>
  <c r="T234" i="8"/>
  <c r="R234" i="8"/>
  <c r="P234" i="8"/>
  <c r="BI231" i="8"/>
  <c r="BH231" i="8"/>
  <c r="BG231" i="8"/>
  <c r="BF231" i="8"/>
  <c r="T231" i="8"/>
  <c r="R231" i="8"/>
  <c r="P231" i="8"/>
  <c r="BI229" i="8"/>
  <c r="BH229" i="8"/>
  <c r="BG229" i="8"/>
  <c r="BF229" i="8"/>
  <c r="T229" i="8"/>
  <c r="R229" i="8"/>
  <c r="P229" i="8"/>
  <c r="BI224" i="8"/>
  <c r="BH224" i="8"/>
  <c r="BG224" i="8"/>
  <c r="BF224" i="8"/>
  <c r="T224" i="8"/>
  <c r="R224" i="8"/>
  <c r="P224" i="8"/>
  <c r="BI222" i="8"/>
  <c r="BH222" i="8"/>
  <c r="BG222" i="8"/>
  <c r="BF222" i="8"/>
  <c r="T222" i="8"/>
  <c r="R222" i="8"/>
  <c r="P222" i="8"/>
  <c r="BI219" i="8"/>
  <c r="BH219" i="8"/>
  <c r="BG219" i="8"/>
  <c r="BF219" i="8"/>
  <c r="T219" i="8"/>
  <c r="R219" i="8"/>
  <c r="P219" i="8"/>
  <c r="BI215" i="8"/>
  <c r="BH215" i="8"/>
  <c r="BG215" i="8"/>
  <c r="BF215" i="8"/>
  <c r="T215" i="8"/>
  <c r="R215" i="8"/>
  <c r="P215" i="8"/>
  <c r="BI210" i="8"/>
  <c r="BH210" i="8"/>
  <c r="BG210" i="8"/>
  <c r="BF210" i="8"/>
  <c r="T210" i="8"/>
  <c r="R210" i="8"/>
  <c r="P210" i="8"/>
  <c r="BI205" i="8"/>
  <c r="BH205" i="8"/>
  <c r="BG205" i="8"/>
  <c r="BF205" i="8"/>
  <c r="T205" i="8"/>
  <c r="R205" i="8"/>
  <c r="P205" i="8"/>
  <c r="BI203" i="8"/>
  <c r="BH203" i="8"/>
  <c r="BG203" i="8"/>
  <c r="BF203" i="8"/>
  <c r="T203" i="8"/>
  <c r="R203" i="8"/>
  <c r="P203" i="8"/>
  <c r="BI200" i="8"/>
  <c r="BH200" i="8"/>
  <c r="BG200" i="8"/>
  <c r="BF200" i="8"/>
  <c r="T200" i="8"/>
  <c r="R200" i="8"/>
  <c r="P200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4" i="8"/>
  <c r="BH184" i="8"/>
  <c r="BG184" i="8"/>
  <c r="BF184" i="8"/>
  <c r="T184" i="8"/>
  <c r="R184" i="8"/>
  <c r="P184" i="8"/>
  <c r="BI181" i="8"/>
  <c r="BH181" i="8"/>
  <c r="BG181" i="8"/>
  <c r="BF181" i="8"/>
  <c r="T181" i="8"/>
  <c r="R181" i="8"/>
  <c r="P181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2" i="8"/>
  <c r="BH172" i="8"/>
  <c r="BG172" i="8"/>
  <c r="BF172" i="8"/>
  <c r="T172" i="8"/>
  <c r="R172" i="8"/>
  <c r="P172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39" i="8"/>
  <c r="BH139" i="8"/>
  <c r="BG139" i="8"/>
  <c r="BF139" i="8"/>
  <c r="T139" i="8"/>
  <c r="R139" i="8"/>
  <c r="P139" i="8"/>
  <c r="BI135" i="8"/>
  <c r="BH135" i="8"/>
  <c r="BG135" i="8"/>
  <c r="BF135" i="8"/>
  <c r="T135" i="8"/>
  <c r="R135" i="8"/>
  <c r="P135" i="8"/>
  <c r="BI131" i="8"/>
  <c r="BH131" i="8"/>
  <c r="BG131" i="8"/>
  <c r="BF131" i="8"/>
  <c r="T131" i="8"/>
  <c r="R131" i="8"/>
  <c r="P131" i="8"/>
  <c r="J125" i="8"/>
  <c r="J124" i="8"/>
  <c r="F124" i="8"/>
  <c r="F122" i="8"/>
  <c r="E120" i="8"/>
  <c r="J92" i="8"/>
  <c r="J91" i="8"/>
  <c r="F91" i="8"/>
  <c r="F89" i="8"/>
  <c r="E87" i="8"/>
  <c r="J18" i="8"/>
  <c r="E18" i="8"/>
  <c r="F125" i="8"/>
  <c r="J17" i="8"/>
  <c r="J12" i="8"/>
  <c r="J122" i="8"/>
  <c r="E7" i="8"/>
  <c r="E118" i="8"/>
  <c r="J37" i="7"/>
  <c r="J36" i="7"/>
  <c r="AY100" i="1"/>
  <c r="J35" i="7"/>
  <c r="AX100" i="1"/>
  <c r="BI347" i="7"/>
  <c r="BH347" i="7"/>
  <c r="BG347" i="7"/>
  <c r="BF347" i="7"/>
  <c r="T347" i="7"/>
  <c r="T346" i="7"/>
  <c r="R347" i="7"/>
  <c r="R346" i="7"/>
  <c r="P347" i="7"/>
  <c r="P346" i="7"/>
  <c r="BI342" i="7"/>
  <c r="BH342" i="7"/>
  <c r="BG342" i="7"/>
  <c r="BF342" i="7"/>
  <c r="T342" i="7"/>
  <c r="R342" i="7"/>
  <c r="P342" i="7"/>
  <c r="BI338" i="7"/>
  <c r="BH338" i="7"/>
  <c r="BG338" i="7"/>
  <c r="BF338" i="7"/>
  <c r="T338" i="7"/>
  <c r="R338" i="7"/>
  <c r="P338" i="7"/>
  <c r="BI333" i="7"/>
  <c r="BH333" i="7"/>
  <c r="BG333" i="7"/>
  <c r="BF333" i="7"/>
  <c r="T333" i="7"/>
  <c r="R333" i="7"/>
  <c r="P333" i="7"/>
  <c r="BI327" i="7"/>
  <c r="BH327" i="7"/>
  <c r="BG327" i="7"/>
  <c r="BF327" i="7"/>
  <c r="T327" i="7"/>
  <c r="R327" i="7"/>
  <c r="P327" i="7"/>
  <c r="BI323" i="7"/>
  <c r="BH323" i="7"/>
  <c r="BG323" i="7"/>
  <c r="BF323" i="7"/>
  <c r="T323" i="7"/>
  <c r="R323" i="7"/>
  <c r="P323" i="7"/>
  <c r="BI321" i="7"/>
  <c r="BH321" i="7"/>
  <c r="BG321" i="7"/>
  <c r="BF321" i="7"/>
  <c r="T321" i="7"/>
  <c r="R321" i="7"/>
  <c r="P321" i="7"/>
  <c r="BI318" i="7"/>
  <c r="BH318" i="7"/>
  <c r="BG318" i="7"/>
  <c r="BF318" i="7"/>
  <c r="T318" i="7"/>
  <c r="R318" i="7"/>
  <c r="P318" i="7"/>
  <c r="BI315" i="7"/>
  <c r="BH315" i="7"/>
  <c r="BG315" i="7"/>
  <c r="BF315" i="7"/>
  <c r="T315" i="7"/>
  <c r="R315" i="7"/>
  <c r="P315" i="7"/>
  <c r="BI312" i="7"/>
  <c r="BH312" i="7"/>
  <c r="BG312" i="7"/>
  <c r="BF312" i="7"/>
  <c r="T312" i="7"/>
  <c r="R312" i="7"/>
  <c r="P312" i="7"/>
  <c r="BI309" i="7"/>
  <c r="BH309" i="7"/>
  <c r="BG309" i="7"/>
  <c r="BF309" i="7"/>
  <c r="T309" i="7"/>
  <c r="R309" i="7"/>
  <c r="P309" i="7"/>
  <c r="BI306" i="7"/>
  <c r="BH306" i="7"/>
  <c r="BG306" i="7"/>
  <c r="BF306" i="7"/>
  <c r="T306" i="7"/>
  <c r="R306" i="7"/>
  <c r="P306" i="7"/>
  <c r="BI302" i="7"/>
  <c r="BH302" i="7"/>
  <c r="BG302" i="7"/>
  <c r="BF302" i="7"/>
  <c r="T302" i="7"/>
  <c r="R302" i="7"/>
  <c r="P302" i="7"/>
  <c r="BI299" i="7"/>
  <c r="BH299" i="7"/>
  <c r="BG299" i="7"/>
  <c r="BF299" i="7"/>
  <c r="T299" i="7"/>
  <c r="R299" i="7"/>
  <c r="P299" i="7"/>
  <c r="BI297" i="7"/>
  <c r="BH297" i="7"/>
  <c r="BG297" i="7"/>
  <c r="BF297" i="7"/>
  <c r="T297" i="7"/>
  <c r="R297" i="7"/>
  <c r="P297" i="7"/>
  <c r="BI295" i="7"/>
  <c r="BH295" i="7"/>
  <c r="BG295" i="7"/>
  <c r="BF295" i="7"/>
  <c r="T295" i="7"/>
  <c r="R295" i="7"/>
  <c r="P295" i="7"/>
  <c r="BI293" i="7"/>
  <c r="BH293" i="7"/>
  <c r="BG293" i="7"/>
  <c r="BF293" i="7"/>
  <c r="T293" i="7"/>
  <c r="R293" i="7"/>
  <c r="P293" i="7"/>
  <c r="BI291" i="7"/>
  <c r="BH291" i="7"/>
  <c r="BG291" i="7"/>
  <c r="BF291" i="7"/>
  <c r="T291" i="7"/>
  <c r="R291" i="7"/>
  <c r="P291" i="7"/>
  <c r="BI289" i="7"/>
  <c r="BH289" i="7"/>
  <c r="BG289" i="7"/>
  <c r="BF289" i="7"/>
  <c r="T289" i="7"/>
  <c r="R289" i="7"/>
  <c r="P289" i="7"/>
  <c r="BI286" i="7"/>
  <c r="BH286" i="7"/>
  <c r="BG286" i="7"/>
  <c r="BF286" i="7"/>
  <c r="T286" i="7"/>
  <c r="R286" i="7"/>
  <c r="P286" i="7"/>
  <c r="BI282" i="7"/>
  <c r="BH282" i="7"/>
  <c r="BG282" i="7"/>
  <c r="BF282" i="7"/>
  <c r="T282" i="7"/>
  <c r="R282" i="7"/>
  <c r="P282" i="7"/>
  <c r="BI279" i="7"/>
  <c r="BH279" i="7"/>
  <c r="BG279" i="7"/>
  <c r="BF279" i="7"/>
  <c r="T279" i="7"/>
  <c r="R279" i="7"/>
  <c r="P279" i="7"/>
  <c r="BI277" i="7"/>
  <c r="BH277" i="7"/>
  <c r="BG277" i="7"/>
  <c r="BF277" i="7"/>
  <c r="T277" i="7"/>
  <c r="R277" i="7"/>
  <c r="P277" i="7"/>
  <c r="BI274" i="7"/>
  <c r="BH274" i="7"/>
  <c r="BG274" i="7"/>
  <c r="BF274" i="7"/>
  <c r="T274" i="7"/>
  <c r="R274" i="7"/>
  <c r="P274" i="7"/>
  <c r="BI271" i="7"/>
  <c r="BH271" i="7"/>
  <c r="BG271" i="7"/>
  <c r="BF271" i="7"/>
  <c r="T271" i="7"/>
  <c r="R271" i="7"/>
  <c r="P271" i="7"/>
  <c r="BI268" i="7"/>
  <c r="BH268" i="7"/>
  <c r="BG268" i="7"/>
  <c r="BF268" i="7"/>
  <c r="T268" i="7"/>
  <c r="R268" i="7"/>
  <c r="P268" i="7"/>
  <c r="BI264" i="7"/>
  <c r="BH264" i="7"/>
  <c r="BG264" i="7"/>
  <c r="BF264" i="7"/>
  <c r="T264" i="7"/>
  <c r="R264" i="7"/>
  <c r="P264" i="7"/>
  <c r="BI260" i="7"/>
  <c r="BH260" i="7"/>
  <c r="BG260" i="7"/>
  <c r="BF260" i="7"/>
  <c r="T260" i="7"/>
  <c r="R260" i="7"/>
  <c r="P260" i="7"/>
  <c r="BI257" i="7"/>
  <c r="BH257" i="7"/>
  <c r="BG257" i="7"/>
  <c r="BF257" i="7"/>
  <c r="T257" i="7"/>
  <c r="R257" i="7"/>
  <c r="P257" i="7"/>
  <c r="BI254" i="7"/>
  <c r="BH254" i="7"/>
  <c r="BG254" i="7"/>
  <c r="BF254" i="7"/>
  <c r="T254" i="7"/>
  <c r="R254" i="7"/>
  <c r="P254" i="7"/>
  <c r="BI251" i="7"/>
  <c r="BH251" i="7"/>
  <c r="BG251" i="7"/>
  <c r="BF251" i="7"/>
  <c r="T251" i="7"/>
  <c r="R251" i="7"/>
  <c r="P251" i="7"/>
  <c r="BI248" i="7"/>
  <c r="BH248" i="7"/>
  <c r="BG248" i="7"/>
  <c r="BF248" i="7"/>
  <c r="T248" i="7"/>
  <c r="R248" i="7"/>
  <c r="P248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39" i="7"/>
  <c r="BH239" i="7"/>
  <c r="BG239" i="7"/>
  <c r="BF239" i="7"/>
  <c r="T239" i="7"/>
  <c r="R239" i="7"/>
  <c r="P239" i="7"/>
  <c r="BI235" i="7"/>
  <c r="BH235" i="7"/>
  <c r="BG235" i="7"/>
  <c r="BF235" i="7"/>
  <c r="T235" i="7"/>
  <c r="R235" i="7"/>
  <c r="P235" i="7"/>
  <c r="BI231" i="7"/>
  <c r="BH231" i="7"/>
  <c r="BG231" i="7"/>
  <c r="BF231" i="7"/>
  <c r="T231" i="7"/>
  <c r="R231" i="7"/>
  <c r="P231" i="7"/>
  <c r="BI226" i="7"/>
  <c r="BH226" i="7"/>
  <c r="BG226" i="7"/>
  <c r="BF226" i="7"/>
  <c r="T226" i="7"/>
  <c r="R226" i="7"/>
  <c r="P226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2" i="7"/>
  <c r="BH212" i="7"/>
  <c r="BG212" i="7"/>
  <c r="BF212" i="7"/>
  <c r="T212" i="7"/>
  <c r="R212" i="7"/>
  <c r="P212" i="7"/>
  <c r="BI209" i="7"/>
  <c r="BH209" i="7"/>
  <c r="BG209" i="7"/>
  <c r="BF209" i="7"/>
  <c r="T209" i="7"/>
  <c r="R209" i="7"/>
  <c r="P209" i="7"/>
  <c r="BI207" i="7"/>
  <c r="BH207" i="7"/>
  <c r="BG207" i="7"/>
  <c r="BF207" i="7"/>
  <c r="T207" i="7"/>
  <c r="R207" i="7"/>
  <c r="P207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1" i="7"/>
  <c r="BH181" i="7"/>
  <c r="BG181" i="7"/>
  <c r="BF181" i="7"/>
  <c r="T181" i="7"/>
  <c r="R181" i="7"/>
  <c r="P181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0" i="7"/>
  <c r="BH170" i="7"/>
  <c r="BG170" i="7"/>
  <c r="BF170" i="7"/>
  <c r="T170" i="7"/>
  <c r="R170" i="7"/>
  <c r="P170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4" i="7"/>
  <c r="BH144" i="7"/>
  <c r="BG144" i="7"/>
  <c r="BF144" i="7"/>
  <c r="T144" i="7"/>
  <c r="R144" i="7"/>
  <c r="P144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BI128" i="7"/>
  <c r="BH128" i="7"/>
  <c r="BG128" i="7"/>
  <c r="BF128" i="7"/>
  <c r="T128" i="7"/>
  <c r="R128" i="7"/>
  <c r="P128" i="7"/>
  <c r="J122" i="7"/>
  <c r="J121" i="7"/>
  <c r="F121" i="7"/>
  <c r="F119" i="7"/>
  <c r="E117" i="7"/>
  <c r="J92" i="7"/>
  <c r="J91" i="7"/>
  <c r="F91" i="7"/>
  <c r="F89" i="7"/>
  <c r="E87" i="7"/>
  <c r="J18" i="7"/>
  <c r="E18" i="7"/>
  <c r="F92" i="7"/>
  <c r="J17" i="7"/>
  <c r="J12" i="7"/>
  <c r="J119" i="7"/>
  <c r="E7" i="7"/>
  <c r="E115" i="7"/>
  <c r="J37" i="6"/>
  <c r="J36" i="6"/>
  <c r="AY99" i="1"/>
  <c r="J35" i="6"/>
  <c r="AX99" i="1"/>
  <c r="BI258" i="6"/>
  <c r="BH258" i="6"/>
  <c r="BG258" i="6"/>
  <c r="BF258" i="6"/>
  <c r="T258" i="6"/>
  <c r="T257" i="6"/>
  <c r="R258" i="6"/>
  <c r="R257" i="6"/>
  <c r="P258" i="6"/>
  <c r="P257" i="6"/>
  <c r="BI255" i="6"/>
  <c r="BH255" i="6"/>
  <c r="BG255" i="6"/>
  <c r="BF255" i="6"/>
  <c r="T255" i="6"/>
  <c r="R255" i="6"/>
  <c r="P255" i="6"/>
  <c r="BI252" i="6"/>
  <c r="BH252" i="6"/>
  <c r="BG252" i="6"/>
  <c r="BF252" i="6"/>
  <c r="T252" i="6"/>
  <c r="R252" i="6"/>
  <c r="P252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23" i="6"/>
  <c r="BH223" i="6"/>
  <c r="BG223" i="6"/>
  <c r="BF223" i="6"/>
  <c r="T223" i="6"/>
  <c r="R223" i="6"/>
  <c r="P223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BI127" i="6"/>
  <c r="BH127" i="6"/>
  <c r="BG127" i="6"/>
  <c r="BF127" i="6"/>
  <c r="T127" i="6"/>
  <c r="R127" i="6"/>
  <c r="P127" i="6"/>
  <c r="J121" i="6"/>
  <c r="J120" i="6"/>
  <c r="F120" i="6"/>
  <c r="F118" i="6"/>
  <c r="E116" i="6"/>
  <c r="J92" i="6"/>
  <c r="J91" i="6"/>
  <c r="F91" i="6"/>
  <c r="F89" i="6"/>
  <c r="E87" i="6"/>
  <c r="J18" i="6"/>
  <c r="E18" i="6"/>
  <c r="F121" i="6"/>
  <c r="J17" i="6"/>
  <c r="J12" i="6"/>
  <c r="J118" i="6"/>
  <c r="E7" i="6"/>
  <c r="E114" i="6"/>
  <c r="J281" i="5"/>
  <c r="J225" i="5"/>
  <c r="J37" i="5"/>
  <c r="J36" i="5"/>
  <c r="AY98" i="1"/>
  <c r="J35" i="5"/>
  <c r="AX98" i="1"/>
  <c r="BI320" i="5"/>
  <c r="BH320" i="5"/>
  <c r="BG320" i="5"/>
  <c r="BF320" i="5"/>
  <c r="T320" i="5"/>
  <c r="T319" i="5"/>
  <c r="R320" i="5"/>
  <c r="R319" i="5"/>
  <c r="P320" i="5"/>
  <c r="P319" i="5"/>
  <c r="BI316" i="5"/>
  <c r="BH316" i="5"/>
  <c r="BG316" i="5"/>
  <c r="BF316" i="5"/>
  <c r="T316" i="5"/>
  <c r="R316" i="5"/>
  <c r="P316" i="5"/>
  <c r="BI312" i="5"/>
  <c r="BH312" i="5"/>
  <c r="BG312" i="5"/>
  <c r="BF312" i="5"/>
  <c r="T312" i="5"/>
  <c r="R312" i="5"/>
  <c r="P312" i="5"/>
  <c r="BI308" i="5"/>
  <c r="BH308" i="5"/>
  <c r="BG308" i="5"/>
  <c r="BF308" i="5"/>
  <c r="T308" i="5"/>
  <c r="R308" i="5"/>
  <c r="P308" i="5"/>
  <c r="BI303" i="5"/>
  <c r="BH303" i="5"/>
  <c r="BG303" i="5"/>
  <c r="BF303" i="5"/>
  <c r="T303" i="5"/>
  <c r="R303" i="5"/>
  <c r="P303" i="5"/>
  <c r="BI297" i="5"/>
  <c r="BH297" i="5"/>
  <c r="BG297" i="5"/>
  <c r="BF297" i="5"/>
  <c r="T297" i="5"/>
  <c r="R297" i="5"/>
  <c r="P297" i="5"/>
  <c r="BI293" i="5"/>
  <c r="BH293" i="5"/>
  <c r="BG293" i="5"/>
  <c r="BF293" i="5"/>
  <c r="T293" i="5"/>
  <c r="R293" i="5"/>
  <c r="P293" i="5"/>
  <c r="BI290" i="5"/>
  <c r="BH290" i="5"/>
  <c r="BG290" i="5"/>
  <c r="BF290" i="5"/>
  <c r="T290" i="5"/>
  <c r="R290" i="5"/>
  <c r="P290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J102" i="5"/>
  <c r="BI278" i="5"/>
  <c r="BH278" i="5"/>
  <c r="BG278" i="5"/>
  <c r="BF278" i="5"/>
  <c r="T278" i="5"/>
  <c r="R278" i="5"/>
  <c r="P278" i="5"/>
  <c r="BI274" i="5"/>
  <c r="BH274" i="5"/>
  <c r="BG274" i="5"/>
  <c r="BF274" i="5"/>
  <c r="T274" i="5"/>
  <c r="R274" i="5"/>
  <c r="P274" i="5"/>
  <c r="BI270" i="5"/>
  <c r="BH270" i="5"/>
  <c r="BG270" i="5"/>
  <c r="BF270" i="5"/>
  <c r="T270" i="5"/>
  <c r="R270" i="5"/>
  <c r="P270" i="5"/>
  <c r="BI266" i="5"/>
  <c r="BH266" i="5"/>
  <c r="BG266" i="5"/>
  <c r="BF266" i="5"/>
  <c r="T266" i="5"/>
  <c r="R266" i="5"/>
  <c r="P266" i="5"/>
  <c r="BI262" i="5"/>
  <c r="BH262" i="5"/>
  <c r="BG262" i="5"/>
  <c r="BF262" i="5"/>
  <c r="T262" i="5"/>
  <c r="R262" i="5"/>
  <c r="P262" i="5"/>
  <c r="BI258" i="5"/>
  <c r="BH258" i="5"/>
  <c r="BG258" i="5"/>
  <c r="BF258" i="5"/>
  <c r="T258" i="5"/>
  <c r="R258" i="5"/>
  <c r="P258" i="5"/>
  <c r="BI254" i="5"/>
  <c r="BH254" i="5"/>
  <c r="BG254" i="5"/>
  <c r="BF254" i="5"/>
  <c r="T254" i="5"/>
  <c r="R254" i="5"/>
  <c r="P254" i="5"/>
  <c r="BI250" i="5"/>
  <c r="BH250" i="5"/>
  <c r="BG250" i="5"/>
  <c r="BF250" i="5"/>
  <c r="T250" i="5"/>
  <c r="R250" i="5"/>
  <c r="P250" i="5"/>
  <c r="BI246" i="5"/>
  <c r="BH246" i="5"/>
  <c r="BG246" i="5"/>
  <c r="BF246" i="5"/>
  <c r="T246" i="5"/>
  <c r="R246" i="5"/>
  <c r="P246" i="5"/>
  <c r="BI242" i="5"/>
  <c r="BH242" i="5"/>
  <c r="BG242" i="5"/>
  <c r="BF242" i="5"/>
  <c r="T242" i="5"/>
  <c r="R242" i="5"/>
  <c r="P242" i="5"/>
  <c r="BI236" i="5"/>
  <c r="BH236" i="5"/>
  <c r="BG236" i="5"/>
  <c r="BF236" i="5"/>
  <c r="T236" i="5"/>
  <c r="R236" i="5"/>
  <c r="P236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J99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6" i="5"/>
  <c r="BH146" i="5"/>
  <c r="BG146" i="5"/>
  <c r="BF146" i="5"/>
  <c r="T146" i="5"/>
  <c r="R146" i="5"/>
  <c r="P146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J122" i="5"/>
  <c r="J121" i="5"/>
  <c r="F121" i="5"/>
  <c r="F119" i="5"/>
  <c r="E117" i="5"/>
  <c r="J92" i="5"/>
  <c r="J91" i="5"/>
  <c r="F91" i="5"/>
  <c r="F89" i="5"/>
  <c r="E87" i="5"/>
  <c r="J18" i="5"/>
  <c r="E18" i="5"/>
  <c r="F122" i="5"/>
  <c r="J17" i="5"/>
  <c r="J12" i="5"/>
  <c r="J119" i="5"/>
  <c r="E7" i="5"/>
  <c r="E115" i="5"/>
  <c r="J150" i="4"/>
  <c r="J37" i="4"/>
  <c r="J36" i="4"/>
  <c r="AY97" i="1"/>
  <c r="J35" i="4"/>
  <c r="AX97" i="1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J99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92" i="4"/>
  <c r="J17" i="4"/>
  <c r="J12" i="4"/>
  <c r="J114" i="4"/>
  <c r="E7" i="4"/>
  <c r="E85" i="4"/>
  <c r="J37" i="3"/>
  <c r="J36" i="3"/>
  <c r="AY96" i="1"/>
  <c r="J35" i="3"/>
  <c r="AX96" i="1"/>
  <c r="BI121" i="3"/>
  <c r="BH121" i="3"/>
  <c r="BG121" i="3"/>
  <c r="BF121" i="3"/>
  <c r="T121" i="3"/>
  <c r="T120" i="3"/>
  <c r="T119" i="3"/>
  <c r="T118" i="3"/>
  <c r="R121" i="3"/>
  <c r="R120" i="3"/>
  <c r="R119" i="3"/>
  <c r="R118" i="3"/>
  <c r="P121" i="3"/>
  <c r="P120" i="3"/>
  <c r="P119" i="3"/>
  <c r="P118" i="3"/>
  <c r="AU96" i="1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/>
  <c r="J17" i="3"/>
  <c r="J12" i="3"/>
  <c r="J112" i="3"/>
  <c r="E7" i="3"/>
  <c r="E85" i="3"/>
  <c r="J37" i="2"/>
  <c r="J36" i="2"/>
  <c r="AY95" i="1"/>
  <c r="J35" i="2"/>
  <c r="AX95" i="1"/>
  <c r="BI149" i="2"/>
  <c r="BH149" i="2"/>
  <c r="BG149" i="2"/>
  <c r="BF149" i="2"/>
  <c r="T149" i="2"/>
  <c r="T148" i="2"/>
  <c r="R149" i="2"/>
  <c r="R148" i="2"/>
  <c r="P149" i="2"/>
  <c r="P148" i="2"/>
  <c r="BI145" i="2"/>
  <c r="BH145" i="2"/>
  <c r="BG145" i="2"/>
  <c r="BF145" i="2"/>
  <c r="T145" i="2"/>
  <c r="T144" i="2"/>
  <c r="R145" i="2"/>
  <c r="R144" i="2"/>
  <c r="P145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114" i="2"/>
  <c r="E7" i="2"/>
  <c r="E85" i="2"/>
  <c r="L90" i="1"/>
  <c r="AM90" i="1"/>
  <c r="AM89" i="1"/>
  <c r="L89" i="1"/>
  <c r="AM87" i="1"/>
  <c r="L87" i="1"/>
  <c r="L85" i="1"/>
  <c r="L84" i="1"/>
  <c r="BK145" i="2"/>
  <c r="J123" i="2"/>
  <c r="J145" i="2"/>
  <c r="J126" i="2"/>
  <c r="J132" i="2"/>
  <c r="BK121" i="3"/>
  <c r="F37" i="3"/>
  <c r="BD96" i="1"/>
  <c r="J34" i="3"/>
  <c r="AW96" i="1"/>
  <c r="BK132" i="4"/>
  <c r="F37" i="4"/>
  <c r="J283" i="5"/>
  <c r="BK262" i="5"/>
  <c r="J242" i="5"/>
  <c r="J214" i="5"/>
  <c r="BK202" i="5"/>
  <c r="BK197" i="5"/>
  <c r="BK163" i="5"/>
  <c r="J139" i="5"/>
  <c r="J128" i="5"/>
  <c r="BK258" i="5"/>
  <c r="J236" i="5"/>
  <c r="BK219" i="5"/>
  <c r="J158" i="5"/>
  <c r="J131" i="5"/>
  <c r="J278" i="5"/>
  <c r="BK250" i="5"/>
  <c r="J209" i="5"/>
  <c r="J197" i="5"/>
  <c r="J179" i="5"/>
  <c r="BK158" i="5"/>
  <c r="BK128" i="5"/>
  <c r="BK293" i="5"/>
  <c r="J286" i="5"/>
  <c r="J262" i="5"/>
  <c r="J229" i="5"/>
  <c r="J190" i="5"/>
  <c r="BK166" i="5"/>
  <c r="BK142" i="5"/>
  <c r="J258" i="6"/>
  <c r="BK236" i="6"/>
  <c r="BK198" i="6"/>
  <c r="BK164" i="6"/>
  <c r="J140" i="6"/>
  <c r="BK223" i="6"/>
  <c r="J196" i="6"/>
  <c r="J161" i="6"/>
  <c r="J127" i="6"/>
  <c r="J249" i="6"/>
  <c r="J239" i="6"/>
  <c r="BK205" i="6"/>
  <c r="BK183" i="6"/>
  <c r="BK161" i="6"/>
  <c r="BK147" i="6"/>
  <c r="BK127" i="6"/>
  <c r="BK233" i="6"/>
  <c r="BK211" i="6"/>
  <c r="J183" i="6"/>
  <c r="J164" i="6"/>
  <c r="BK140" i="6"/>
  <c r="BK342" i="7"/>
  <c r="J295" i="7"/>
  <c r="J257" i="7"/>
  <c r="BK221" i="7"/>
  <c r="J185" i="7"/>
  <c r="J166" i="7"/>
  <c r="J338" i="7"/>
  <c r="J309" i="7"/>
  <c r="J291" i="7"/>
  <c r="BK268" i="7"/>
  <c r="BK245" i="7"/>
  <c r="J226" i="7"/>
  <c r="J201" i="7"/>
  <c r="BK177" i="7"/>
  <c r="BK174" i="7"/>
  <c r="J159" i="7"/>
  <c r="J156" i="7"/>
  <c r="J147" i="7"/>
  <c r="BK141" i="7"/>
  <c r="J138" i="7"/>
  <c r="J134" i="7"/>
  <c r="BK131" i="7"/>
  <c r="BK327" i="7"/>
  <c r="BK321" i="7"/>
  <c r="BK318" i="7"/>
  <c r="BK315" i="7"/>
  <c r="BK309" i="7"/>
  <c r="J286" i="7"/>
  <c r="BK260" i="7"/>
  <c r="J251" i="7"/>
  <c r="J231" i="7"/>
  <c r="J170" i="7"/>
  <c r="BK159" i="7"/>
  <c r="J131" i="7"/>
  <c r="J333" i="7"/>
  <c r="J306" i="7"/>
  <c r="BK293" i="7"/>
  <c r="J277" i="7"/>
  <c r="J264" i="7"/>
  <c r="BK223" i="7"/>
  <c r="J209" i="7"/>
  <c r="BK185" i="7"/>
  <c r="BK144" i="7"/>
  <c r="BK134" i="7"/>
  <c r="J323" i="8"/>
  <c r="J311" i="8"/>
  <c r="J271" i="8"/>
  <c r="BK246" i="8"/>
  <c r="BK200" i="8"/>
  <c r="J188" i="8"/>
  <c r="J149" i="8"/>
  <c r="BK311" i="8"/>
  <c r="BK291" i="8"/>
  <c r="BK265" i="8"/>
  <c r="BK239" i="8"/>
  <c r="BK222" i="8"/>
  <c r="J193" i="8"/>
  <c r="BK175" i="8"/>
  <c r="BK139" i="8"/>
  <c r="J339" i="8"/>
  <c r="J320" i="8"/>
  <c r="BK271" i="8"/>
  <c r="J254" i="8"/>
  <c r="J219" i="8"/>
  <c r="J200" i="8"/>
  <c r="J184" i="8"/>
  <c r="J139" i="8"/>
  <c r="BK316" i="8"/>
  <c r="BK296" i="8"/>
  <c r="J257" i="8"/>
  <c r="BK234" i="8"/>
  <c r="BK203" i="8"/>
  <c r="J181" i="8"/>
  <c r="J158" i="8"/>
  <c r="J163" i="9"/>
  <c r="BK140" i="9"/>
  <c r="BK127" i="9"/>
  <c r="J152" i="9"/>
  <c r="J137" i="9"/>
  <c r="BK160" i="9"/>
  <c r="J140" i="9"/>
  <c r="J166" i="9"/>
  <c r="J147" i="9"/>
  <c r="J158" i="10"/>
  <c r="J150" i="10"/>
  <c r="J123" i="10"/>
  <c r="J171" i="10"/>
  <c r="J161" i="10"/>
  <c r="BK152" i="10"/>
  <c r="BK147" i="10"/>
  <c r="BK144" i="10"/>
  <c r="J137" i="10"/>
  <c r="J134" i="10"/>
  <c r="BK123" i="10"/>
  <c r="BK158" i="10"/>
  <c r="BK137" i="10"/>
  <c r="BK189" i="11"/>
  <c r="BK167" i="11"/>
  <c r="J138" i="11"/>
  <c r="J196" i="11"/>
  <c r="J141" i="11"/>
  <c r="BK178" i="11"/>
  <c r="J154" i="11"/>
  <c r="J189" i="11"/>
  <c r="J174" i="11"/>
  <c r="J145" i="11"/>
  <c r="J126" i="11"/>
  <c r="J196" i="12"/>
  <c r="BK160" i="12"/>
  <c r="J137" i="12"/>
  <c r="J215" i="12"/>
  <c r="BK171" i="12"/>
  <c r="BK204" i="12"/>
  <c r="J190" i="12"/>
  <c r="J168" i="12"/>
  <c r="BK148" i="12"/>
  <c r="J207" i="12"/>
  <c r="J182" i="12"/>
  <c r="J146" i="12"/>
  <c r="J141" i="2"/>
  <c r="J135" i="2"/>
  <c r="BK126" i="2"/>
  <c r="BK129" i="2"/>
  <c r="J138" i="2"/>
  <c r="J121" i="3"/>
  <c r="F36" i="3"/>
  <c r="BC96" i="1"/>
  <c r="J155" i="4"/>
  <c r="BK144" i="4"/>
  <c r="BK138" i="4"/>
  <c r="J126" i="4"/>
  <c r="J152" i="4"/>
  <c r="J138" i="4"/>
  <c r="J132" i="4"/>
  <c r="J123" i="4"/>
  <c r="J303" i="5"/>
  <c r="BK286" i="5"/>
  <c r="BK266" i="5"/>
  <c r="BK254" i="5"/>
  <c r="J219" i="5"/>
  <c r="J211" i="5"/>
  <c r="J200" i="5"/>
  <c r="J176" i="5"/>
  <c r="J142" i="5"/>
  <c r="BK131" i="5"/>
  <c r="BK303" i="5"/>
  <c r="J250" i="5"/>
  <c r="J232" i="5"/>
  <c r="J216" i="5"/>
  <c r="J160" i="5"/>
  <c r="BK139" i="5"/>
  <c r="BK283" i="5"/>
  <c r="J254" i="5"/>
  <c r="BK229" i="5"/>
  <c r="BK205" i="5"/>
  <c r="J186" i="5"/>
  <c r="BK169" i="5"/>
  <c r="BK135" i="5"/>
  <c r="J308" i="5"/>
  <c r="J270" i="5"/>
  <c r="BK211" i="5"/>
  <c r="BK200" i="5"/>
  <c r="J169" i="5"/>
  <c r="BK133" i="5"/>
  <c r="J252" i="6"/>
  <c r="J205" i="6"/>
  <c r="J192" i="6"/>
  <c r="J150" i="6"/>
  <c r="J134" i="6"/>
  <c r="J211" i="6"/>
  <c r="J180" i="6"/>
  <c r="BK137" i="6"/>
  <c r="BK252" i="6"/>
  <c r="BK245" i="6"/>
  <c r="J217" i="6"/>
  <c r="J198" i="6"/>
  <c r="J172" i="6"/>
  <c r="BK153" i="6"/>
  <c r="BK143" i="6"/>
  <c r="J247" i="6"/>
  <c r="J223" i="6"/>
  <c r="BK196" i="6"/>
  <c r="J167" i="6"/>
  <c r="J137" i="6"/>
  <c r="BK333" i="7"/>
  <c r="BK302" i="7"/>
  <c r="BK277" i="7"/>
  <c r="BK235" i="7"/>
  <c r="BK196" i="7"/>
  <c r="J177" i="7"/>
  <c r="BK150" i="7"/>
  <c r="J318" i="7"/>
  <c r="J293" i="7"/>
  <c r="J289" i="7"/>
  <c r="J254" i="7"/>
  <c r="BK242" i="7"/>
  <c r="J223" i="7"/>
  <c r="J198" i="7"/>
  <c r="J312" i="7"/>
  <c r="BK299" i="7"/>
  <c r="BK257" i="7"/>
  <c r="BK248" i="7"/>
  <c r="J212" i="7"/>
  <c r="BK193" i="7"/>
  <c r="J162" i="7"/>
  <c r="J144" i="7"/>
  <c r="BK338" i="7"/>
  <c r="BK312" i="7"/>
  <c r="BK297" i="7"/>
  <c r="BK282" i="7"/>
  <c r="J260" i="7"/>
  <c r="BK212" i="7"/>
  <c r="J188" i="7"/>
  <c r="BK162" i="7"/>
  <c r="J128" i="7"/>
  <c r="BK327" i="8"/>
  <c r="J316" i="8"/>
  <c r="J282" i="8"/>
  <c r="BK248" i="8"/>
  <c r="J222" i="8"/>
  <c r="BK172" i="8"/>
  <c r="J333" i="8"/>
  <c r="BK300" i="8"/>
  <c r="BK282" i="8"/>
  <c r="BK251" i="8"/>
  <c r="J229" i="8"/>
  <c r="BK219" i="8"/>
  <c r="BK190" i="8"/>
  <c r="J172" i="8"/>
  <c r="J135" i="8"/>
  <c r="J336" i="8"/>
  <c r="J298" i="8"/>
  <c r="BK268" i="8"/>
  <c r="J251" i="8"/>
  <c r="BK215" i="8"/>
  <c r="J196" i="8"/>
  <c r="J161" i="8"/>
  <c r="BK149" i="8"/>
  <c r="BK330" i="8"/>
  <c r="J300" i="8"/>
  <c r="J261" i="8"/>
  <c r="BK237" i="8"/>
  <c r="BK205" i="8"/>
  <c r="J178" i="8"/>
  <c r="BK145" i="8"/>
  <c r="J154" i="9"/>
  <c r="BK134" i="9"/>
  <c r="BK174" i="9"/>
  <c r="J143" i="9"/>
  <c r="J171" i="9"/>
  <c r="BK143" i="9"/>
  <c r="J178" i="9"/>
  <c r="BK154" i="9"/>
  <c r="J127" i="9"/>
  <c r="BK161" i="10"/>
  <c r="J152" i="10"/>
  <c r="BK134" i="10"/>
  <c r="BK130" i="10"/>
  <c r="J164" i="10"/>
  <c r="J130" i="10"/>
  <c r="BK181" i="11"/>
  <c r="BK159" i="11"/>
  <c r="BK130" i="11"/>
  <c r="BK147" i="11"/>
  <c r="BK196" i="11"/>
  <c r="J159" i="11"/>
  <c r="BK192" i="11"/>
  <c r="J181" i="11"/>
  <c r="BK163" i="11"/>
  <c r="BK141" i="11"/>
  <c r="BK190" i="12"/>
  <c r="BK151" i="12"/>
  <c r="J134" i="12"/>
  <c r="BK210" i="12"/>
  <c r="BK168" i="12"/>
  <c r="J142" i="12"/>
  <c r="BK193" i="12"/>
  <c r="BK179" i="12"/>
  <c r="J151" i="12"/>
  <c r="BK134" i="12"/>
  <c r="J193" i="12"/>
  <c r="BK175" i="12"/>
  <c r="BK127" i="12"/>
  <c r="BK149" i="2"/>
  <c r="BK132" i="2"/>
  <c r="BK141" i="2"/>
  <c r="AS94" i="1"/>
  <c r="J141" i="4"/>
  <c r="BK129" i="4"/>
  <c r="BK155" i="4"/>
  <c r="J144" i="4"/>
  <c r="J129" i="4"/>
  <c r="J34" i="4"/>
  <c r="BK207" i="5"/>
  <c r="J193" i="5"/>
  <c r="BK160" i="5"/>
  <c r="J135" i="5"/>
  <c r="J316" i="5"/>
  <c r="J297" i="5"/>
  <c r="BK242" i="5"/>
  <c r="BK222" i="5"/>
  <c r="J163" i="5"/>
  <c r="BK150" i="5"/>
  <c r="BK308" i="5"/>
  <c r="BK274" i="5"/>
  <c r="J246" i="5"/>
  <c r="J207" i="5"/>
  <c r="BK190" i="5"/>
  <c r="BK176" i="5"/>
  <c r="J154" i="5"/>
  <c r="BK316" i="5"/>
  <c r="BK290" i="5"/>
  <c r="J266" i="5"/>
  <c r="BK232" i="5"/>
  <c r="J202" i="5"/>
  <c r="BK179" i="5"/>
  <c r="J146" i="5"/>
  <c r="BK258" i="6"/>
  <c r="J245" i="6"/>
  <c r="J202" i="6"/>
  <c r="BK167" i="6"/>
  <c r="J143" i="6"/>
  <c r="BK239" i="6"/>
  <c r="BK202" i="6"/>
  <c r="BK172" i="6"/>
  <c r="BK159" i="6"/>
  <c r="BK247" i="6"/>
  <c r="J220" i="6"/>
  <c r="J208" i="6"/>
  <c r="BK189" i="6"/>
  <c r="J178" i="6"/>
  <c r="BK150" i="6"/>
  <c r="BK134" i="6"/>
  <c r="BK241" i="6"/>
  <c r="BK220" i="6"/>
  <c r="BK208" i="6"/>
  <c r="BK178" i="6"/>
  <c r="J159" i="6"/>
  <c r="J347" i="7"/>
  <c r="J315" i="7"/>
  <c r="BK279" i="7"/>
  <c r="J239" i="7"/>
  <c r="BK218" i="7"/>
  <c r="J181" i="7"/>
  <c r="BK156" i="7"/>
  <c r="J323" i="7"/>
  <c r="BK295" i="7"/>
  <c r="BK274" i="7"/>
  <c r="BK251" i="7"/>
  <c r="BK231" i="7"/>
  <c r="J207" i="7"/>
  <c r="BK190" i="7"/>
  <c r="BK306" i="7"/>
  <c r="BK271" i="7"/>
  <c r="BK254" i="7"/>
  <c r="J242" i="7"/>
  <c r="BK201" i="7"/>
  <c r="J190" i="7"/>
  <c r="BK147" i="7"/>
  <c r="BK128" i="7"/>
  <c r="BK323" i="7"/>
  <c r="J302" i="7"/>
  <c r="BK289" i="7"/>
  <c r="J274" i="7"/>
  <c r="BK239" i="7"/>
  <c r="BK209" i="7"/>
  <c r="J193" i="7"/>
  <c r="BK181" i="7"/>
  <c r="J141" i="7"/>
  <c r="BK336" i="8"/>
  <c r="BK320" i="8"/>
  <c r="J308" i="8"/>
  <c r="BK278" i="8"/>
  <c r="BK229" i="8"/>
  <c r="J190" i="8"/>
  <c r="BK152" i="8"/>
  <c r="J327" i="8"/>
  <c r="J296" i="8"/>
  <c r="J278" i="8"/>
  <c r="J248" i="8"/>
  <c r="BK224" i="8"/>
  <c r="J203" i="8"/>
  <c r="BK181" i="8"/>
  <c r="BK161" i="8"/>
  <c r="J131" i="8"/>
  <c r="BK333" i="8"/>
  <c r="J291" i="8"/>
  <c r="J265" i="8"/>
  <c r="J237" i="8"/>
  <c r="BK210" i="8"/>
  <c r="BK158" i="8"/>
  <c r="BK135" i="8"/>
  <c r="BK308" i="8"/>
  <c r="J268" i="8"/>
  <c r="J246" i="8"/>
  <c r="J224" i="8"/>
  <c r="BK184" i="8"/>
  <c r="J164" i="8"/>
  <c r="BK166" i="9"/>
  <c r="BK152" i="9"/>
  <c r="J131" i="9"/>
  <c r="BK163" i="9"/>
  <c r="BK178" i="9"/>
  <c r="BK147" i="9"/>
  <c r="BK131" i="9"/>
  <c r="BK157" i="9"/>
  <c r="J134" i="9"/>
  <c r="BK164" i="10"/>
  <c r="J155" i="10"/>
  <c r="J144" i="10"/>
  <c r="BK126" i="10"/>
  <c r="BK168" i="10"/>
  <c r="BK150" i="10"/>
  <c r="BK185" i="11"/>
  <c r="J163" i="11"/>
  <c r="J136" i="11"/>
  <c r="J150" i="11"/>
  <c r="BK126" i="11"/>
  <c r="J170" i="11"/>
  <c r="BK150" i="11"/>
  <c r="J185" i="11"/>
  <c r="J167" i="11"/>
  <c r="J147" i="11"/>
  <c r="J130" i="11"/>
  <c r="J199" i="12"/>
  <c r="BK164" i="12"/>
  <c r="J139" i="12"/>
  <c r="J127" i="12"/>
  <c r="BK182" i="12"/>
  <c r="J164" i="12"/>
  <c r="BK207" i="12"/>
  <c r="J186" i="12"/>
  <c r="J160" i="12"/>
  <c r="BK139" i="12"/>
  <c r="BK196" i="12"/>
  <c r="J179" i="12"/>
  <c r="BK142" i="12"/>
  <c r="J149" i="2"/>
  <c r="BK138" i="2"/>
  <c r="J129" i="2"/>
  <c r="BK135" i="2"/>
  <c r="BK123" i="2"/>
  <c r="F35" i="3"/>
  <c r="BB96" i="1"/>
  <c r="BK152" i="4"/>
  <c r="J147" i="4"/>
  <c r="J135" i="4"/>
  <c r="BK123" i="4"/>
  <c r="BK147" i="4"/>
  <c r="BK141" i="4"/>
  <c r="BK135" i="4"/>
  <c r="BK126" i="4"/>
  <c r="BK320" i="5"/>
  <c r="J290" i="5"/>
  <c r="BK278" i="5"/>
  <c r="J258" i="5"/>
  <c r="BK227" i="5"/>
  <c r="BK216" i="5"/>
  <c r="J205" i="5"/>
  <c r="BK186" i="5"/>
  <c r="BK146" i="5"/>
  <c r="J133" i="5"/>
  <c r="J312" i="5"/>
  <c r="J293" i="5"/>
  <c r="BK246" i="5"/>
  <c r="J227" i="5"/>
  <c r="BK214" i="5"/>
  <c r="BK154" i="5"/>
  <c r="BK297" i="5"/>
  <c r="BK270" i="5"/>
  <c r="J222" i="5"/>
  <c r="BK193" i="5"/>
  <c r="BK183" i="5"/>
  <c r="J166" i="5"/>
  <c r="J320" i="5"/>
  <c r="BK312" i="5"/>
  <c r="J274" i="5"/>
  <c r="BK236" i="5"/>
  <c r="BK209" i="5"/>
  <c r="J183" i="5"/>
  <c r="J150" i="5"/>
  <c r="BK255" i="6"/>
  <c r="J233" i="6"/>
  <c r="J189" i="6"/>
  <c r="J147" i="6"/>
  <c r="BK130" i="6"/>
  <c r="BK217" i="6"/>
  <c r="J169" i="6"/>
  <c r="J156" i="6"/>
  <c r="J255" i="6"/>
  <c r="J241" i="6"/>
  <c r="J214" i="6"/>
  <c r="BK180" i="6"/>
  <c r="BK156" i="6"/>
  <c r="BK249" i="6"/>
  <c r="J236" i="6"/>
  <c r="BK214" i="6"/>
  <c r="BK192" i="6"/>
  <c r="BK169" i="6"/>
  <c r="J153" i="6"/>
  <c r="J130" i="6"/>
  <c r="J327" i="7"/>
  <c r="BK286" i="7"/>
  <c r="J248" i="7"/>
  <c r="BK207" i="7"/>
  <c r="J174" i="7"/>
  <c r="J342" i="7"/>
  <c r="J297" i="7"/>
  <c r="J282" i="7"/>
  <c r="BK264" i="7"/>
  <c r="J235" i="7"/>
  <c r="J221" i="7"/>
  <c r="BK188" i="7"/>
  <c r="BK291" i="7"/>
  <c r="J268" i="7"/>
  <c r="J245" i="7"/>
  <c r="J218" i="7"/>
  <c r="BK198" i="7"/>
  <c r="BK166" i="7"/>
  <c r="J150" i="7"/>
  <c r="BK347" i="7"/>
  <c r="J321" i="7"/>
  <c r="J299" i="7"/>
  <c r="J279" i="7"/>
  <c r="J271" i="7"/>
  <c r="BK226" i="7"/>
  <c r="J196" i="7"/>
  <c r="BK170" i="7"/>
  <c r="BK138" i="7"/>
  <c r="J330" i="8"/>
  <c r="J305" i="8"/>
  <c r="BK257" i="8"/>
  <c r="J234" i="8"/>
  <c r="BK196" i="8"/>
  <c r="BK178" i="8"/>
  <c r="J145" i="8"/>
  <c r="BK305" i="8"/>
  <c r="BK286" i="8"/>
  <c r="BK254" i="8"/>
  <c r="J231" i="8"/>
  <c r="J215" i="8"/>
  <c r="BK188" i="8"/>
  <c r="BK164" i="8"/>
  <c r="BK339" i="8"/>
  <c r="BK323" i="8"/>
  <c r="J286" i="8"/>
  <c r="BK261" i="8"/>
  <c r="BK231" i="8"/>
  <c r="J205" i="8"/>
  <c r="BK193" i="8"/>
  <c r="J152" i="8"/>
  <c r="BK131" i="8"/>
  <c r="BK298" i="8"/>
  <c r="J239" i="8"/>
  <c r="J210" i="8"/>
  <c r="J175" i="8"/>
  <c r="BK171" i="9"/>
  <c r="J160" i="9"/>
  <c r="BK137" i="9"/>
  <c r="BK124" i="9"/>
  <c r="J149" i="9"/>
  <c r="J124" i="9"/>
  <c r="J157" i="9"/>
  <c r="J174" i="9"/>
  <c r="BK149" i="9"/>
  <c r="J168" i="10"/>
  <c r="J147" i="10"/>
  <c r="J126" i="10"/>
  <c r="BK171" i="10"/>
  <c r="BK155" i="10"/>
  <c r="J192" i="11"/>
  <c r="BK170" i="11"/>
  <c r="BK145" i="11"/>
  <c r="J133" i="11"/>
  <c r="BK133" i="11"/>
  <c r="BK174" i="11"/>
  <c r="BK136" i="11"/>
  <c r="J178" i="11"/>
  <c r="BK154" i="11"/>
  <c r="BK138" i="11"/>
  <c r="BK215" i="12"/>
  <c r="J171" i="12"/>
  <c r="BK146" i="12"/>
  <c r="J131" i="12"/>
  <c r="J204" i="12"/>
  <c r="BK155" i="12"/>
  <c r="BK199" i="12"/>
  <c r="J175" i="12"/>
  <c r="J155" i="12"/>
  <c r="BK137" i="12"/>
  <c r="J210" i="12"/>
  <c r="BK186" i="12"/>
  <c r="J148" i="12"/>
  <c r="BK131" i="12"/>
  <c r="BK122" i="2" l="1"/>
  <c r="J122" i="2"/>
  <c r="J98" i="2"/>
  <c r="P122" i="4"/>
  <c r="BK151" i="4"/>
  <c r="J151" i="4"/>
  <c r="J100" i="4"/>
  <c r="T127" i="5"/>
  <c r="BK226" i="5"/>
  <c r="J226" i="5"/>
  <c r="J100" i="5"/>
  <c r="R226" i="5"/>
  <c r="R235" i="5"/>
  <c r="P282" i="5"/>
  <c r="T296" i="5"/>
  <c r="P126" i="6"/>
  <c r="BK166" i="6"/>
  <c r="J166" i="6"/>
  <c r="J99" i="6"/>
  <c r="BK191" i="6"/>
  <c r="J191" i="6"/>
  <c r="J100" i="6"/>
  <c r="R201" i="6"/>
  <c r="T235" i="6"/>
  <c r="T244" i="6"/>
  <c r="R127" i="7"/>
  <c r="P195" i="7"/>
  <c r="P220" i="7"/>
  <c r="R230" i="7"/>
  <c r="BK267" i="7"/>
  <c r="J267" i="7"/>
  <c r="J102" i="7"/>
  <c r="P285" i="7"/>
  <c r="T326" i="7"/>
  <c r="R130" i="8"/>
  <c r="P195" i="8"/>
  <c r="R218" i="8"/>
  <c r="T256" i="8"/>
  <c r="R281" i="8"/>
  <c r="BK295" i="8"/>
  <c r="J295" i="8"/>
  <c r="J104" i="8"/>
  <c r="T304" i="8"/>
  <c r="T319" i="8"/>
  <c r="T318" i="8"/>
  <c r="BK123" i="9"/>
  <c r="J123" i="9"/>
  <c r="J98" i="9"/>
  <c r="BK159" i="9"/>
  <c r="J159" i="9"/>
  <c r="J99" i="9"/>
  <c r="BK170" i="9"/>
  <c r="J170" i="9"/>
  <c r="J100" i="9"/>
  <c r="T122" i="10"/>
  <c r="R157" i="10"/>
  <c r="P167" i="10"/>
  <c r="T125" i="11"/>
  <c r="T158" i="11"/>
  <c r="R177" i="11"/>
  <c r="P188" i="11"/>
  <c r="P126" i="12"/>
  <c r="P159" i="12"/>
  <c r="R178" i="12"/>
  <c r="R189" i="12"/>
  <c r="T122" i="2"/>
  <c r="T121" i="2"/>
  <c r="T120" i="2"/>
  <c r="T122" i="4"/>
  <c r="R151" i="4"/>
  <c r="R127" i="5"/>
  <c r="P226" i="5"/>
  <c r="T226" i="5"/>
  <c r="BK235" i="5"/>
  <c r="J235" i="5"/>
  <c r="J101" i="5"/>
  <c r="T282" i="5"/>
  <c r="BK296" i="5"/>
  <c r="J296" i="5"/>
  <c r="J104" i="5"/>
  <c r="R126" i="6"/>
  <c r="R166" i="6"/>
  <c r="R191" i="6"/>
  <c r="T201" i="6"/>
  <c r="R235" i="6"/>
  <c r="R244" i="6"/>
  <c r="BK127" i="7"/>
  <c r="J127" i="7"/>
  <c r="J98" i="7"/>
  <c r="T195" i="7"/>
  <c r="R220" i="7"/>
  <c r="BK230" i="7"/>
  <c r="J230" i="7"/>
  <c r="J101" i="7"/>
  <c r="P267" i="7"/>
  <c r="BK285" i="7"/>
  <c r="J285" i="7"/>
  <c r="J103" i="7"/>
  <c r="BK326" i="7"/>
  <c r="J326" i="7"/>
  <c r="J104" i="7"/>
  <c r="BK130" i="8"/>
  <c r="J130" i="8"/>
  <c r="J98" i="8"/>
  <c r="BK195" i="8"/>
  <c r="J195" i="8"/>
  <c r="J99" i="8"/>
  <c r="T218" i="8"/>
  <c r="BK256" i="8"/>
  <c r="J256" i="8"/>
  <c r="J101" i="8"/>
  <c r="T281" i="8"/>
  <c r="P295" i="8"/>
  <c r="R304" i="8"/>
  <c r="P319" i="8"/>
  <c r="P318" i="8"/>
  <c r="P123" i="9"/>
  <c r="P122" i="9"/>
  <c r="P121" i="9"/>
  <c r="AU102" i="1"/>
  <c r="P159" i="9"/>
  <c r="P170" i="9"/>
  <c r="R122" i="10"/>
  <c r="T157" i="10"/>
  <c r="T167" i="10"/>
  <c r="P125" i="11"/>
  <c r="BK158" i="11"/>
  <c r="J158" i="11"/>
  <c r="J99" i="11"/>
  <c r="BK177" i="11"/>
  <c r="J177" i="11"/>
  <c r="J100" i="11"/>
  <c r="T177" i="11"/>
  <c r="BK188" i="11"/>
  <c r="J188" i="11"/>
  <c r="J102" i="11"/>
  <c r="T188" i="11"/>
  <c r="R126" i="12"/>
  <c r="R159" i="12"/>
  <c r="P178" i="12"/>
  <c r="T189" i="12"/>
  <c r="R122" i="2"/>
  <c r="R121" i="2"/>
  <c r="R120" i="2"/>
  <c r="BK122" i="4"/>
  <c r="J122" i="4"/>
  <c r="J98" i="4"/>
  <c r="T151" i="4"/>
  <c r="BK127" i="5"/>
  <c r="J127" i="5"/>
  <c r="J98" i="5"/>
  <c r="P127" i="5"/>
  <c r="P126" i="5"/>
  <c r="P125" i="5"/>
  <c r="AU98" i="1"/>
  <c r="P235" i="5"/>
  <c r="BK282" i="5"/>
  <c r="J282" i="5"/>
  <c r="J103" i="5"/>
  <c r="P296" i="5"/>
  <c r="BK126" i="6"/>
  <c r="J126" i="6"/>
  <c r="J98" i="6"/>
  <c r="P166" i="6"/>
  <c r="P191" i="6"/>
  <c r="P201" i="6"/>
  <c r="P235" i="6"/>
  <c r="BK244" i="6"/>
  <c r="J244" i="6"/>
  <c r="J103" i="6"/>
  <c r="T127" i="7"/>
  <c r="R195" i="7"/>
  <c r="BK220" i="7"/>
  <c r="J220" i="7"/>
  <c r="J100" i="7"/>
  <c r="P230" i="7"/>
  <c r="R267" i="7"/>
  <c r="R285" i="7"/>
  <c r="P326" i="7"/>
  <c r="T130" i="8"/>
  <c r="R195" i="8"/>
  <c r="P218" i="8"/>
  <c r="R256" i="8"/>
  <c r="BK281" i="8"/>
  <c r="J281" i="8"/>
  <c r="J102" i="8"/>
  <c r="T295" i="8"/>
  <c r="P304" i="8"/>
  <c r="BK319" i="8"/>
  <c r="J319" i="8"/>
  <c r="J108" i="8"/>
  <c r="T123" i="9"/>
  <c r="R159" i="9"/>
  <c r="R170" i="9"/>
  <c r="BK122" i="10"/>
  <c r="J122" i="10"/>
  <c r="J98" i="10"/>
  <c r="BK157" i="10"/>
  <c r="J157" i="10"/>
  <c r="J99" i="10"/>
  <c r="BK167" i="10"/>
  <c r="J167" i="10"/>
  <c r="J100" i="10"/>
  <c r="R125" i="11"/>
  <c r="R124" i="11"/>
  <c r="R123" i="11"/>
  <c r="R158" i="11"/>
  <c r="P177" i="11"/>
  <c r="R188" i="11"/>
  <c r="T126" i="12"/>
  <c r="T159" i="12"/>
  <c r="T178" i="12"/>
  <c r="BK189" i="12"/>
  <c r="J189" i="12"/>
  <c r="J102" i="12"/>
  <c r="BK203" i="12"/>
  <c r="J203" i="12"/>
  <c r="J103" i="12"/>
  <c r="R203" i="12"/>
  <c r="P122" i="2"/>
  <c r="P121" i="2"/>
  <c r="P120" i="2"/>
  <c r="AU95" i="1"/>
  <c r="R122" i="4"/>
  <c r="R121" i="4"/>
  <c r="R120" i="4"/>
  <c r="P151" i="4"/>
  <c r="T235" i="5"/>
  <c r="R282" i="5"/>
  <c r="R296" i="5"/>
  <c r="T126" i="6"/>
  <c r="T125" i="6"/>
  <c r="T124" i="6"/>
  <c r="T166" i="6"/>
  <c r="T191" i="6"/>
  <c r="BK201" i="6"/>
  <c r="J201" i="6"/>
  <c r="J101" i="6"/>
  <c r="BK235" i="6"/>
  <c r="J235" i="6"/>
  <c r="J102" i="6"/>
  <c r="P244" i="6"/>
  <c r="P127" i="7"/>
  <c r="P126" i="7"/>
  <c r="P125" i="7"/>
  <c r="AU100" i="1"/>
  <c r="BK195" i="7"/>
  <c r="J195" i="7"/>
  <c r="J99" i="7"/>
  <c r="T220" i="7"/>
  <c r="T230" i="7"/>
  <c r="T267" i="7"/>
  <c r="T285" i="7"/>
  <c r="R326" i="7"/>
  <c r="P130" i="8"/>
  <c r="P129" i="8"/>
  <c r="P128" i="8"/>
  <c r="AU101" i="1"/>
  <c r="T195" i="8"/>
  <c r="BK218" i="8"/>
  <c r="J218" i="8"/>
  <c r="J100" i="8"/>
  <c r="P256" i="8"/>
  <c r="P281" i="8"/>
  <c r="R295" i="8"/>
  <c r="BK304" i="8"/>
  <c r="J304" i="8"/>
  <c r="J105" i="8"/>
  <c r="R319" i="8"/>
  <c r="R318" i="8"/>
  <c r="R123" i="9"/>
  <c r="R122" i="9"/>
  <c r="R121" i="9"/>
  <c r="T159" i="9"/>
  <c r="T170" i="9"/>
  <c r="P122" i="10"/>
  <c r="P121" i="10"/>
  <c r="P120" i="10"/>
  <c r="AU103" i="1"/>
  <c r="P157" i="10"/>
  <c r="R167" i="10"/>
  <c r="BK125" i="11"/>
  <c r="P158" i="11"/>
  <c r="BK126" i="12"/>
  <c r="J126" i="12"/>
  <c r="J98" i="12"/>
  <c r="BK159" i="12"/>
  <c r="J159" i="12"/>
  <c r="J99" i="12"/>
  <c r="BK178" i="12"/>
  <c r="J178" i="12"/>
  <c r="J100" i="12"/>
  <c r="P189" i="12"/>
  <c r="P203" i="12"/>
  <c r="T203" i="12"/>
  <c r="BK144" i="2"/>
  <c r="J144" i="2"/>
  <c r="J99" i="2"/>
  <c r="BK148" i="2"/>
  <c r="J148" i="2"/>
  <c r="J100" i="2"/>
  <c r="BK177" i="9"/>
  <c r="J177" i="9"/>
  <c r="J101" i="9"/>
  <c r="BK184" i="11"/>
  <c r="J184" i="11"/>
  <c r="J101" i="11"/>
  <c r="BK195" i="11"/>
  <c r="J195" i="11"/>
  <c r="J103" i="11"/>
  <c r="BK257" i="6"/>
  <c r="J257" i="6"/>
  <c r="J104" i="6"/>
  <c r="BK346" i="7"/>
  <c r="J346" i="7"/>
  <c r="J105" i="7"/>
  <c r="BK120" i="3"/>
  <c r="J120" i="3"/>
  <c r="J98" i="3"/>
  <c r="BK290" i="8"/>
  <c r="J290" i="8"/>
  <c r="J103" i="8"/>
  <c r="BK214" i="12"/>
  <c r="J214" i="12"/>
  <c r="J104" i="12"/>
  <c r="BK319" i="5"/>
  <c r="J319" i="5"/>
  <c r="J105" i="5"/>
  <c r="BK315" i="8"/>
  <c r="J315" i="8"/>
  <c r="J106" i="8"/>
  <c r="BK185" i="12"/>
  <c r="J185" i="12"/>
  <c r="J101" i="12"/>
  <c r="J125" i="11"/>
  <c r="J98" i="11"/>
  <c r="J89" i="12"/>
  <c r="E114" i="12"/>
  <c r="BE137" i="12"/>
  <c r="BE146" i="12"/>
  <c r="BE155" i="12"/>
  <c r="BE160" i="12"/>
  <c r="BE164" i="12"/>
  <c r="BE168" i="12"/>
  <c r="BE199" i="12"/>
  <c r="BE207" i="12"/>
  <c r="BE215" i="12"/>
  <c r="F92" i="12"/>
  <c r="BE142" i="12"/>
  <c r="BE171" i="12"/>
  <c r="BE182" i="12"/>
  <c r="BE127" i="12"/>
  <c r="BE131" i="12"/>
  <c r="BE134" i="12"/>
  <c r="BE186" i="12"/>
  <c r="BE193" i="12"/>
  <c r="BE196" i="12"/>
  <c r="BE139" i="12"/>
  <c r="BE148" i="12"/>
  <c r="BE151" i="12"/>
  <c r="BE175" i="12"/>
  <c r="BE179" i="12"/>
  <c r="BE190" i="12"/>
  <c r="BE204" i="12"/>
  <c r="BE210" i="12"/>
  <c r="F92" i="11"/>
  <c r="BE133" i="11"/>
  <c r="BE154" i="11"/>
  <c r="BE170" i="11"/>
  <c r="BE189" i="11"/>
  <c r="BE192" i="11"/>
  <c r="BE130" i="11"/>
  <c r="BE138" i="11"/>
  <c r="BE141" i="11"/>
  <c r="BE174" i="11"/>
  <c r="BE181" i="11"/>
  <c r="BE185" i="11"/>
  <c r="E85" i="11"/>
  <c r="J117" i="11"/>
  <c r="BE126" i="11"/>
  <c r="BE136" i="11"/>
  <c r="BE145" i="11"/>
  <c r="BE196" i="11"/>
  <c r="BE147" i="11"/>
  <c r="BE150" i="11"/>
  <c r="BE159" i="11"/>
  <c r="BE163" i="11"/>
  <c r="BE167" i="11"/>
  <c r="BE178" i="11"/>
  <c r="BK122" i="9"/>
  <c r="J122" i="9"/>
  <c r="J97" i="9"/>
  <c r="BE134" i="10"/>
  <c r="BE147" i="10"/>
  <c r="BE152" i="10"/>
  <c r="BE161" i="10"/>
  <c r="BE168" i="10"/>
  <c r="E85" i="10"/>
  <c r="J89" i="10"/>
  <c r="BE123" i="10"/>
  <c r="BE137" i="10"/>
  <c r="BE144" i="10"/>
  <c r="BE150" i="10"/>
  <c r="BE171" i="10"/>
  <c r="F92" i="10"/>
  <c r="BE126" i="10"/>
  <c r="BE130" i="10"/>
  <c r="BE155" i="10"/>
  <c r="BE158" i="10"/>
  <c r="BE164" i="10"/>
  <c r="F118" i="9"/>
  <c r="BE124" i="9"/>
  <c r="BE137" i="9"/>
  <c r="BE140" i="9"/>
  <c r="BE160" i="9"/>
  <c r="J89" i="9"/>
  <c r="BE134" i="9"/>
  <c r="BE149" i="9"/>
  <c r="BE152" i="9"/>
  <c r="BE154" i="9"/>
  <c r="BE163" i="9"/>
  <c r="BE171" i="9"/>
  <c r="BE178" i="9"/>
  <c r="BE127" i="9"/>
  <c r="BE131" i="9"/>
  <c r="BE157" i="9"/>
  <c r="BE166" i="9"/>
  <c r="E85" i="9"/>
  <c r="BE143" i="9"/>
  <c r="BE147" i="9"/>
  <c r="BE174" i="9"/>
  <c r="J89" i="8"/>
  <c r="BE135" i="8"/>
  <c r="BE149" i="8"/>
  <c r="BE152" i="8"/>
  <c r="BE161" i="8"/>
  <c r="BE188" i="8"/>
  <c r="BE193" i="8"/>
  <c r="BE222" i="8"/>
  <c r="BE248" i="8"/>
  <c r="BE271" i="8"/>
  <c r="BE282" i="8"/>
  <c r="BE286" i="8"/>
  <c r="BE300" i="8"/>
  <c r="BE323" i="8"/>
  <c r="E85" i="8"/>
  <c r="BE139" i="8"/>
  <c r="BE164" i="8"/>
  <c r="BE172" i="8"/>
  <c r="BE178" i="8"/>
  <c r="BE184" i="8"/>
  <c r="BE190" i="8"/>
  <c r="BE200" i="8"/>
  <c r="BE239" i="8"/>
  <c r="BE278" i="8"/>
  <c r="BE305" i="8"/>
  <c r="BE308" i="8"/>
  <c r="BE311" i="8"/>
  <c r="BE327" i="8"/>
  <c r="BE336" i="8"/>
  <c r="BE339" i="8"/>
  <c r="BE158" i="8"/>
  <c r="BE196" i="8"/>
  <c r="BE205" i="8"/>
  <c r="BE229" i="8"/>
  <c r="BE231" i="8"/>
  <c r="BE234" i="8"/>
  <c r="BE246" i="8"/>
  <c r="BE257" i="8"/>
  <c r="BE268" i="8"/>
  <c r="BE316" i="8"/>
  <c r="BE320" i="8"/>
  <c r="BE333" i="8"/>
  <c r="F92" i="8"/>
  <c r="BE131" i="8"/>
  <c r="BE145" i="8"/>
  <c r="BE175" i="8"/>
  <c r="BE181" i="8"/>
  <c r="BE203" i="8"/>
  <c r="BE210" i="8"/>
  <c r="BE215" i="8"/>
  <c r="BE219" i="8"/>
  <c r="BE224" i="8"/>
  <c r="BE237" i="8"/>
  <c r="BE251" i="8"/>
  <c r="BE254" i="8"/>
  <c r="BE261" i="8"/>
  <c r="BE265" i="8"/>
  <c r="BE291" i="8"/>
  <c r="BE296" i="8"/>
  <c r="BE298" i="8"/>
  <c r="BE330" i="8"/>
  <c r="E85" i="7"/>
  <c r="F122" i="7"/>
  <c r="BE147" i="7"/>
  <c r="BE150" i="7"/>
  <c r="BE156" i="7"/>
  <c r="BE170" i="7"/>
  <c r="BE174" i="7"/>
  <c r="BE196" i="7"/>
  <c r="BE201" i="7"/>
  <c r="BE207" i="7"/>
  <c r="BE218" i="7"/>
  <c r="BE221" i="7"/>
  <c r="BE245" i="7"/>
  <c r="BE248" i="7"/>
  <c r="BE251" i="7"/>
  <c r="BE286" i="7"/>
  <c r="BE291" i="7"/>
  <c r="BE315" i="7"/>
  <c r="BE347" i="7"/>
  <c r="BE138" i="7"/>
  <c r="BE177" i="7"/>
  <c r="BE181" i="7"/>
  <c r="BE188" i="7"/>
  <c r="BE212" i="7"/>
  <c r="BE223" i="7"/>
  <c r="BE235" i="7"/>
  <c r="BE260" i="7"/>
  <c r="BE274" i="7"/>
  <c r="BE277" i="7"/>
  <c r="BE279" i="7"/>
  <c r="BE293" i="7"/>
  <c r="BE295" i="7"/>
  <c r="BE333" i="7"/>
  <c r="J89" i="7"/>
  <c r="BE162" i="7"/>
  <c r="BE166" i="7"/>
  <c r="BE185" i="7"/>
  <c r="BE193" i="7"/>
  <c r="BE209" i="7"/>
  <c r="BE239" i="7"/>
  <c r="BE257" i="7"/>
  <c r="BE271" i="7"/>
  <c r="BE299" i="7"/>
  <c r="BE302" i="7"/>
  <c r="BE312" i="7"/>
  <c r="BE323" i="7"/>
  <c r="BE327" i="7"/>
  <c r="BE128" i="7"/>
  <c r="BE131" i="7"/>
  <c r="BE134" i="7"/>
  <c r="BE141" i="7"/>
  <c r="BE144" i="7"/>
  <c r="BE159" i="7"/>
  <c r="BE190" i="7"/>
  <c r="BE198" i="7"/>
  <c r="BE226" i="7"/>
  <c r="BE231" i="7"/>
  <c r="BE242" i="7"/>
  <c r="BE254" i="7"/>
  <c r="BE264" i="7"/>
  <c r="BE268" i="7"/>
  <c r="BE282" i="7"/>
  <c r="BE289" i="7"/>
  <c r="BE297" i="7"/>
  <c r="BE306" i="7"/>
  <c r="BE309" i="7"/>
  <c r="BE318" i="7"/>
  <c r="BE321" i="7"/>
  <c r="BE338" i="7"/>
  <c r="BE342" i="7"/>
  <c r="F92" i="6"/>
  <c r="BE143" i="6"/>
  <c r="BE147" i="6"/>
  <c r="BE156" i="6"/>
  <c r="BE180" i="6"/>
  <c r="BE183" i="6"/>
  <c r="BE198" i="6"/>
  <c r="BE202" i="6"/>
  <c r="BE236" i="6"/>
  <c r="BE245" i="6"/>
  <c r="BE252" i="6"/>
  <c r="J89" i="6"/>
  <c r="BE137" i="6"/>
  <c r="BE161" i="6"/>
  <c r="BE167" i="6"/>
  <c r="BE192" i="6"/>
  <c r="BE196" i="6"/>
  <c r="BE220" i="6"/>
  <c r="BE223" i="6"/>
  <c r="BE247" i="6"/>
  <c r="BE130" i="6"/>
  <c r="BE140" i="6"/>
  <c r="BE150" i="6"/>
  <c r="BE164" i="6"/>
  <c r="BE189" i="6"/>
  <c r="BE205" i="6"/>
  <c r="BE211" i="6"/>
  <c r="BE233" i="6"/>
  <c r="BE241" i="6"/>
  <c r="BE255" i="6"/>
  <c r="E85" i="6"/>
  <c r="BE127" i="6"/>
  <c r="BE134" i="6"/>
  <c r="BE153" i="6"/>
  <c r="BE159" i="6"/>
  <c r="BE169" i="6"/>
  <c r="BE172" i="6"/>
  <c r="BE178" i="6"/>
  <c r="BE208" i="6"/>
  <c r="BE214" i="6"/>
  <c r="BE217" i="6"/>
  <c r="BE239" i="6"/>
  <c r="BE249" i="6"/>
  <c r="BE258" i="6"/>
  <c r="E85" i="5"/>
  <c r="BE128" i="5"/>
  <c r="BE135" i="5"/>
  <c r="BE150" i="5"/>
  <c r="BE154" i="5"/>
  <c r="BE158" i="5"/>
  <c r="BE163" i="5"/>
  <c r="BE183" i="5"/>
  <c r="BE202" i="5"/>
  <c r="BE205" i="5"/>
  <c r="BE219" i="5"/>
  <c r="BE222" i="5"/>
  <c r="BE242" i="5"/>
  <c r="BE254" i="5"/>
  <c r="BE278" i="5"/>
  <c r="BE297" i="5"/>
  <c r="J89" i="5"/>
  <c r="F92" i="5"/>
  <c r="BE131" i="5"/>
  <c r="BE139" i="5"/>
  <c r="BE146" i="5"/>
  <c r="BE160" i="5"/>
  <c r="BE166" i="5"/>
  <c r="BE169" i="5"/>
  <c r="BE211" i="5"/>
  <c r="BE214" i="5"/>
  <c r="BE216" i="5"/>
  <c r="BE227" i="5"/>
  <c r="BE232" i="5"/>
  <c r="BE236" i="5"/>
  <c r="BE258" i="5"/>
  <c r="BE262" i="5"/>
  <c r="BE286" i="5"/>
  <c r="BE290" i="5"/>
  <c r="BE133" i="5"/>
  <c r="BE142" i="5"/>
  <c r="BE179" i="5"/>
  <c r="BE186" i="5"/>
  <c r="BE190" i="5"/>
  <c r="BE193" i="5"/>
  <c r="BE197" i="5"/>
  <c r="BE200" i="5"/>
  <c r="BE207" i="5"/>
  <c r="BE229" i="5"/>
  <c r="BE266" i="5"/>
  <c r="BE274" i="5"/>
  <c r="BE283" i="5"/>
  <c r="BE308" i="5"/>
  <c r="BE176" i="5"/>
  <c r="BE209" i="5"/>
  <c r="BE246" i="5"/>
  <c r="BE250" i="5"/>
  <c r="BE270" i="5"/>
  <c r="BE293" i="5"/>
  <c r="BE303" i="5"/>
  <c r="BE312" i="5"/>
  <c r="BE316" i="5"/>
  <c r="BE320" i="5"/>
  <c r="J89" i="4"/>
  <c r="E110" i="4"/>
  <c r="F117" i="4"/>
  <c r="BE123" i="4"/>
  <c r="BE132" i="4"/>
  <c r="BE138" i="4"/>
  <c r="BE144" i="4"/>
  <c r="BE152" i="4"/>
  <c r="AW97" i="1"/>
  <c r="BE126" i="4"/>
  <c r="BE129" i="4"/>
  <c r="BE135" i="4"/>
  <c r="BE141" i="4"/>
  <c r="BE147" i="4"/>
  <c r="BE155" i="4"/>
  <c r="BD97" i="1"/>
  <c r="J89" i="3"/>
  <c r="F92" i="3"/>
  <c r="E108" i="3"/>
  <c r="BE121" i="3"/>
  <c r="F92" i="2"/>
  <c r="BE126" i="2"/>
  <c r="BE145" i="2"/>
  <c r="BE149" i="2"/>
  <c r="E110" i="2"/>
  <c r="BE135" i="2"/>
  <c r="J89" i="2"/>
  <c r="BE132" i="2"/>
  <c r="BE138" i="2"/>
  <c r="BE141" i="2"/>
  <c r="BE123" i="2"/>
  <c r="BE129" i="2"/>
  <c r="F36" i="2"/>
  <c r="BC95" i="1"/>
  <c r="F35" i="2"/>
  <c r="BB95" i="1"/>
  <c r="F34" i="4"/>
  <c r="BA97" i="1"/>
  <c r="J34" i="5"/>
  <c r="AW98" i="1"/>
  <c r="F35" i="6"/>
  <c r="BB99" i="1"/>
  <c r="F34" i="6"/>
  <c r="BA99" i="1"/>
  <c r="F35" i="7"/>
  <c r="BB100" i="1"/>
  <c r="F34" i="7"/>
  <c r="BA100" i="1"/>
  <c r="F37" i="8"/>
  <c r="BD101" i="1"/>
  <c r="F36" i="8"/>
  <c r="BC101" i="1"/>
  <c r="F35" i="10"/>
  <c r="BB103" i="1"/>
  <c r="F34" i="10"/>
  <c r="BA103" i="1"/>
  <c r="F34" i="11"/>
  <c r="BA104" i="1"/>
  <c r="J34" i="12"/>
  <c r="AW105" i="1"/>
  <c r="F37" i="12"/>
  <c r="BD105" i="1"/>
  <c r="F37" i="2"/>
  <c r="BD95" i="1"/>
  <c r="F34" i="2"/>
  <c r="BA95" i="1"/>
  <c r="F36" i="4"/>
  <c r="BC97" i="1"/>
  <c r="F37" i="5"/>
  <c r="BD98" i="1"/>
  <c r="F34" i="5"/>
  <c r="BA98" i="1"/>
  <c r="F37" i="6"/>
  <c r="BD99" i="1"/>
  <c r="F36" i="6"/>
  <c r="BC99" i="1"/>
  <c r="J34" i="7"/>
  <c r="AW100" i="1"/>
  <c r="F34" i="8"/>
  <c r="BA101" i="1"/>
  <c r="F35" i="8"/>
  <c r="BB101" i="1"/>
  <c r="F35" i="9"/>
  <c r="BB102" i="1"/>
  <c r="J34" i="10"/>
  <c r="AW103" i="1"/>
  <c r="F36" i="11"/>
  <c r="BC104" i="1"/>
  <c r="F37" i="11"/>
  <c r="BD104" i="1"/>
  <c r="F36" i="12"/>
  <c r="BC105" i="1"/>
  <c r="F34" i="12"/>
  <c r="BA105" i="1"/>
  <c r="J34" i="2"/>
  <c r="AW95" i="1"/>
  <c r="F34" i="3"/>
  <c r="BA96" i="1"/>
  <c r="F33" i="3"/>
  <c r="AZ96" i="1"/>
  <c r="F35" i="4"/>
  <c r="BB97" i="1"/>
  <c r="F35" i="5"/>
  <c r="BB98" i="1"/>
  <c r="F36" i="5"/>
  <c r="BC98" i="1"/>
  <c r="J34" i="6"/>
  <c r="AW99" i="1"/>
  <c r="F37" i="7"/>
  <c r="BD100" i="1"/>
  <c r="F36" i="7"/>
  <c r="BC100" i="1"/>
  <c r="J34" i="8"/>
  <c r="AW101" i="1"/>
  <c r="F34" i="9"/>
  <c r="BA102" i="1"/>
  <c r="F36" i="9"/>
  <c r="BC102" i="1"/>
  <c r="J34" i="9"/>
  <c r="AW102" i="1"/>
  <c r="F37" i="9"/>
  <c r="BD102" i="1"/>
  <c r="F37" i="10"/>
  <c r="BD103" i="1"/>
  <c r="F36" i="10"/>
  <c r="BC103" i="1"/>
  <c r="J34" i="11"/>
  <c r="AW104" i="1"/>
  <c r="F35" i="11"/>
  <c r="BB104" i="1"/>
  <c r="F35" i="12"/>
  <c r="BB105" i="1"/>
  <c r="T122" i="9" l="1"/>
  <c r="T121" i="9"/>
  <c r="T129" i="8"/>
  <c r="T128" i="8"/>
  <c r="R125" i="12"/>
  <c r="R124" i="12"/>
  <c r="P124" i="11"/>
  <c r="P123" i="11"/>
  <c r="AU104" i="1"/>
  <c r="R126" i="5"/>
  <c r="R125" i="5"/>
  <c r="P125" i="12"/>
  <c r="P124" i="12"/>
  <c r="AU105" i="1"/>
  <c r="R126" i="7"/>
  <c r="R125" i="7"/>
  <c r="P125" i="6"/>
  <c r="P124" i="6"/>
  <c r="AU99" i="1"/>
  <c r="BK124" i="11"/>
  <c r="J124" i="11"/>
  <c r="J97" i="11"/>
  <c r="T125" i="12"/>
  <c r="T124" i="12"/>
  <c r="T121" i="10"/>
  <c r="T120" i="10"/>
  <c r="T126" i="5"/>
  <c r="T125" i="5"/>
  <c r="T126" i="7"/>
  <c r="T125" i="7"/>
  <c r="T121" i="4"/>
  <c r="T120" i="4"/>
  <c r="R129" i="8"/>
  <c r="R128" i="8"/>
  <c r="P121" i="4"/>
  <c r="P120" i="4"/>
  <c r="AU97" i="1"/>
  <c r="R121" i="10"/>
  <c r="R120" i="10"/>
  <c r="R125" i="6"/>
  <c r="R124" i="6"/>
  <c r="T124" i="11"/>
  <c r="T123" i="11"/>
  <c r="BK121" i="2"/>
  <c r="J121" i="2"/>
  <c r="J97" i="2"/>
  <c r="BK126" i="5"/>
  <c r="J126" i="5"/>
  <c r="J97" i="5"/>
  <c r="BK125" i="6"/>
  <c r="BK124" i="6"/>
  <c r="J124" i="6"/>
  <c r="BK121" i="10"/>
  <c r="J121" i="10"/>
  <c r="J97" i="10"/>
  <c r="BK125" i="12"/>
  <c r="J125" i="12"/>
  <c r="J97" i="12"/>
  <c r="BK129" i="8"/>
  <c r="BK128" i="8"/>
  <c r="J128" i="8"/>
  <c r="BK318" i="8"/>
  <c r="J318" i="8"/>
  <c r="J107" i="8"/>
  <c r="BK119" i="3"/>
  <c r="J119" i="3"/>
  <c r="J97" i="3"/>
  <c r="BK121" i="4"/>
  <c r="J121" i="4"/>
  <c r="J97" i="4"/>
  <c r="BK126" i="7"/>
  <c r="BK125" i="7"/>
  <c r="J125" i="7"/>
  <c r="J96" i="7"/>
  <c r="BK121" i="9"/>
  <c r="J121" i="9"/>
  <c r="J96" i="9"/>
  <c r="J33" i="2"/>
  <c r="AV95" i="1"/>
  <c r="AT95" i="1"/>
  <c r="J33" i="5"/>
  <c r="AV98" i="1"/>
  <c r="AT98" i="1"/>
  <c r="F33" i="8"/>
  <c r="AZ101" i="1"/>
  <c r="J33" i="10"/>
  <c r="AV103" i="1"/>
  <c r="AT103" i="1"/>
  <c r="J33" i="12"/>
  <c r="AV105" i="1"/>
  <c r="AT105" i="1"/>
  <c r="J30" i="8"/>
  <c r="AG101" i="1"/>
  <c r="J33" i="3"/>
  <c r="AV96" i="1"/>
  <c r="AT96" i="1"/>
  <c r="F33" i="4"/>
  <c r="AZ97" i="1"/>
  <c r="F33" i="6"/>
  <c r="AZ99" i="1"/>
  <c r="F33" i="7"/>
  <c r="AZ100" i="1"/>
  <c r="J33" i="9"/>
  <c r="AV102" i="1"/>
  <c r="AT102" i="1"/>
  <c r="F33" i="11"/>
  <c r="AZ104" i="1"/>
  <c r="F33" i="12"/>
  <c r="AZ105" i="1"/>
  <c r="J30" i="6"/>
  <c r="AG99" i="1"/>
  <c r="F33" i="2"/>
  <c r="AZ95" i="1"/>
  <c r="F33" i="5"/>
  <c r="AZ98" i="1"/>
  <c r="J33" i="8"/>
  <c r="AV101" i="1"/>
  <c r="AT101" i="1"/>
  <c r="AN101" i="1"/>
  <c r="F33" i="10"/>
  <c r="AZ103" i="1"/>
  <c r="BB94" i="1"/>
  <c r="W31" i="1"/>
  <c r="BD94" i="1"/>
  <c r="W33" i="1"/>
  <c r="J33" i="4"/>
  <c r="AV97" i="1"/>
  <c r="AT97" i="1"/>
  <c r="J33" i="6"/>
  <c r="AV99" i="1"/>
  <c r="AT99" i="1"/>
  <c r="AN99" i="1"/>
  <c r="J33" i="7"/>
  <c r="AV100" i="1"/>
  <c r="AT100" i="1"/>
  <c r="F33" i="9"/>
  <c r="AZ102" i="1"/>
  <c r="J33" i="11"/>
  <c r="AV104" i="1"/>
  <c r="AT104" i="1"/>
  <c r="BC94" i="1"/>
  <c r="W32" i="1"/>
  <c r="BA94" i="1"/>
  <c r="AW94" i="1"/>
  <c r="AK30" i="1"/>
  <c r="BK125" i="5" l="1"/>
  <c r="J125" i="5"/>
  <c r="J96" i="5"/>
  <c r="J96" i="8"/>
  <c r="BK124" i="12"/>
  <c r="J124" i="12"/>
  <c r="BK120" i="2"/>
  <c r="J120" i="2"/>
  <c r="J96" i="2"/>
  <c r="BK120" i="10"/>
  <c r="J120" i="10"/>
  <c r="J96" i="10"/>
  <c r="J125" i="6"/>
  <c r="J97" i="6"/>
  <c r="J96" i="6"/>
  <c r="BK123" i="11"/>
  <c r="J123" i="11"/>
  <c r="J96" i="11"/>
  <c r="BK118" i="3"/>
  <c r="J118" i="3"/>
  <c r="J96" i="3"/>
  <c r="BK120" i="4"/>
  <c r="J120" i="4"/>
  <c r="J126" i="7"/>
  <c r="J97" i="7"/>
  <c r="J129" i="8"/>
  <c r="J97" i="8"/>
  <c r="J39" i="8"/>
  <c r="J39" i="6"/>
  <c r="AU94" i="1"/>
  <c r="J30" i="12"/>
  <c r="AG105" i="1"/>
  <c r="AX94" i="1"/>
  <c r="J30" i="7"/>
  <c r="AG100" i="1"/>
  <c r="AY94" i="1"/>
  <c r="AZ94" i="1"/>
  <c r="W29" i="1"/>
  <c r="J30" i="4"/>
  <c r="AG97" i="1"/>
  <c r="J30" i="9"/>
  <c r="AG102" i="1"/>
  <c r="W30" i="1"/>
  <c r="J39" i="12" l="1"/>
  <c r="J39" i="4"/>
  <c r="J39" i="7"/>
  <c r="J96" i="4"/>
  <c r="J96" i="12"/>
  <c r="J39" i="9"/>
  <c r="AN102" i="1"/>
  <c r="AN105" i="1"/>
  <c r="AN97" i="1"/>
  <c r="AN100" i="1"/>
  <c r="J30" i="2"/>
  <c r="AG95" i="1"/>
  <c r="J30" i="5"/>
  <c r="AG98" i="1"/>
  <c r="AV94" i="1"/>
  <c r="AK29" i="1"/>
  <c r="J30" i="10"/>
  <c r="AG103" i="1"/>
  <c r="J30" i="3"/>
  <c r="AG96" i="1"/>
  <c r="J30" i="11"/>
  <c r="AG104" i="1"/>
  <c r="AN104" i="1"/>
  <c r="J39" i="2" l="1"/>
  <c r="J39" i="3"/>
  <c r="J39" i="10"/>
  <c r="J39" i="5"/>
  <c r="J39" i="11"/>
  <c r="AN95" i="1"/>
  <c r="AN98" i="1"/>
  <c r="AN103" i="1"/>
  <c r="AN96" i="1"/>
  <c r="AT94" i="1"/>
  <c r="AG94" i="1"/>
  <c r="AK26" i="1"/>
  <c r="AN94" i="1" l="1"/>
  <c r="AK35" i="1"/>
</calcChain>
</file>

<file path=xl/sharedStrings.xml><?xml version="1.0" encoding="utf-8"?>
<sst xmlns="http://schemas.openxmlformats.org/spreadsheetml/2006/main" count="10375" uniqueCount="1223">
  <si>
    <t>Export Komplet</t>
  </si>
  <si>
    <t/>
  </si>
  <si>
    <t>2.0</t>
  </si>
  <si>
    <t>False</t>
  </si>
  <si>
    <t>{8a9a6178-a7e1-4387-a4aa-303067f0cc35}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</si>
  <si>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</si>
  <si>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</si>
  <si>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</si>
  <si>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</si>
  <si>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</si>
  <si>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</si>
  <si>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</si>
  <si>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</si>
  <si>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</si>
  <si>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2024-029-0169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</si>
  <si>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</si>
  <si>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</si>
  <si>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Záchlumí - cesta od Valachu do České Rybné</t>
  </si>
  <si>
    <t>KSO:</t>
  </si>
  <si>
    <t>CC-CZ:</t>
  </si>
  <si>
    <t>Místo:</t>
  </si>
  <si>
    <t xml:space="preserve"> </t>
  </si>
  <si>
    <t>Datum:</t>
  </si>
  <si>
    <t>2. 5. 2024</t>
  </si>
  <si>
    <t>Zadavatel:</t>
  </si>
  <si>
    <t>IČ:</t>
  </si>
  <si>
    <t>DIČ:</t>
  </si>
  <si>
    <t>Uchazeč:</t>
  </si>
  <si>
    <t>Vyplň údaj</t>
  </si>
  <si>
    <t>Projektant:</t>
  </si>
  <si>
    <t>02497247</t>
  </si>
  <si>
    <t>IDProjekt s.r.o., Sokolovská 94, 570 01  Litomyšl</t>
  </si>
  <si>
    <t>CZ02497247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</si>
  <si>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</si>
  <si>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</si>
  <si>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</si>
  <si>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</si>
  <si>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</si>
  <si>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</si>
  <si>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</si>
  <si>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</si>
  <si>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</si>
  <si>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</si>
  <si>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</si>
  <si>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</si>
  <si>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</si>
  <si>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</si>
  <si>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</si>
  <si>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</si>
  <si>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</si>
  <si>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</si>
  <si>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</si>
  <si>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</si>
  <si>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</si>
  <si>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</si>
  <si>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</si>
  <si>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</si>
  <si>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</si>
  <si>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</si>
  <si>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</si>
  <si>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</si>
  <si>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</si>
  <si>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</si>
  <si>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</si>
  <si>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</si>
  <si>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</si>
  <si>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</si>
  <si>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</si>
  <si>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</si>
  <si>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</si>
  <si>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</si>
  <si>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</si>
  <si>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</si>
  <si>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</si>
  <si>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</si>
  <si>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</si>
  <si>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</si>
  <si>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</si>
  <si>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</si>
  <si>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</si>
  <si>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</si>
  <si>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001.1</t>
  </si>
  <si>
    <t>Vedlejší a ostatní náklady - Mimo zastavěné území</t>
  </si>
  <si>
    <t>STA</t>
  </si>
  <si>
    <t>1</t>
  </si>
  <si>
    <t>{c9e75fc7-96da-4f67-afc0-28f3e35b9691}</t>
  </si>
  <si>
    <t>2</t>
  </si>
  <si>
    <t>SO 001.2</t>
  </si>
  <si>
    <t>Vedlejší a ostatní náklady - Stavební úpravy mimo obvod pozemkových úprav (investor obec Záchlumí)</t>
  </si>
  <si>
    <t>{86b3da8f-3d7b-4e97-8ed9-0497d7b10a4a}</t>
  </si>
  <si>
    <t>SO 001.3</t>
  </si>
  <si>
    <t>Vedlejší a ostatní náklady - Zastavěné území</t>
  </si>
  <si>
    <t>{e6cb3a51-213f-4d18-962a-4248f3181d41}</t>
  </si>
  <si>
    <t>SO 101.1</t>
  </si>
  <si>
    <t>Komunikace - Mimo zastavěné území</t>
  </si>
  <si>
    <t>{c3bf2595-aecb-4106-bb1f-a93d0f56dbe3}</t>
  </si>
  <si>
    <t>SO 101.2</t>
  </si>
  <si>
    <t>Komunikace - Stavební úpravy mimo obvod pozemkových úprav (investor obec Záchlumí)</t>
  </si>
  <si>
    <t>{ba6d5d40-506d-4f4d-a397-a2471d46d45c}</t>
  </si>
  <si>
    <t>SO 101.3</t>
  </si>
  <si>
    <t>Komunikace - Zastavěné území</t>
  </si>
  <si>
    <t>{52f72306-15f1-4655-8bb3-c7a565ef9429}</t>
  </si>
  <si>
    <t>SO 102.1</t>
  </si>
  <si>
    <t>Rámový propust v km0,120 - Zastavěné území</t>
  </si>
  <si>
    <t>{7807c9d1-bb48-4b74-81dc-4966b478f2e7}</t>
  </si>
  <si>
    <t>SO 102.2</t>
  </si>
  <si>
    <t>Rámový propust v km 0,120 - Stavební úpravy mimo obvod pozemkových úprav (investor obec Záchlumí)</t>
  </si>
  <si>
    <t>{52769848-5c13-4e8a-9108-fa2f23bb1557}</t>
  </si>
  <si>
    <t>SO 102.3</t>
  </si>
  <si>
    <t>Rámový propust v km0,120 - Mimo zastavěné území</t>
  </si>
  <si>
    <t>{f082c6ba-d0f6-4a93-8339-7081cf78ed95}</t>
  </si>
  <si>
    <t>SO 103</t>
  </si>
  <si>
    <t>Propust km 0,228</t>
  </si>
  <si>
    <t>{8ef3934a-b7a6-47b2-a074-be53db9825c1}</t>
  </si>
  <si>
    <t>SO 104</t>
  </si>
  <si>
    <t>Propust km 1,757</t>
  </si>
  <si>
    <t>{54889a1e-bd4c-4b9c-96d0-b27e624092bf}</t>
  </si>
  <si>
    <t>KRYCÍ LIST SOUPISU PRACÍ</t>
  </si>
  <si>
    <t>Objekt:</t>
  </si>
  <si>
    <t>SO 001.1 - Vedlejší a ostatní náklady - Mimo zastavěné území</t>
  </si>
  <si>
    <t>IDProjekt s.r.o.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</si>
  <si>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</si>
  <si>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</si>
  <si>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</si>
  <si>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</si>
  <si>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</si>
  <si>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</si>
  <si>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</si>
  <si>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</si>
  <si>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</si>
  <si>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</si>
  <si>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</si>
  <si>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</si>
  <si>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</si>
  <si>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</si>
  <si>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</si>
  <si>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</si>
  <si>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</si>
  <si>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</si>
  <si>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</si>
  <si>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</si>
  <si>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</si>
  <si>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</si>
  <si>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</si>
  <si>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</si>
  <si>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</si>
  <si>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</si>
  <si>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</si>
  <si>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</si>
  <si>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</si>
  <si>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</si>
  <si>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</si>
  <si>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kpl</t>
  </si>
  <si>
    <t>1024</t>
  </si>
  <si>
    <t>-996353461</t>
  </si>
  <si>
    <t>PP</t>
  </si>
  <si>
    <t>P</t>
  </si>
  <si>
    <t>Poznámka k položce:_x000D_
průkazní zkouška - určení množství pojiva pro stabilizaci zeminy</t>
  </si>
  <si>
    <t>011324000</t>
  </si>
  <si>
    <t>Archeologický průzkum</t>
  </si>
  <si>
    <t>-999338837</t>
  </si>
  <si>
    <t>Poznámka k položce:_x000D_
- předběžný záchranný archeologický výzkum</t>
  </si>
  <si>
    <t>3</t>
  </si>
  <si>
    <t>012103000</t>
  </si>
  <si>
    <t>Geodetické práce před výstavbou</t>
  </si>
  <si>
    <t>1336835811</t>
  </si>
  <si>
    <t>Poznámka k položce:_x000D_
zaměření stavby před výstavbou,
vytčení stavby, obvodu staveniště</t>
  </si>
  <si>
    <t>4</t>
  </si>
  <si>
    <t>012203000</t>
  </si>
  <si>
    <t>Geodetické práce při provádění stavby</t>
  </si>
  <si>
    <t>1584626639</t>
  </si>
  <si>
    <t>Poznámka k položce:_x000D_
vč. zaměření vrstev pro určení kubatur sanací a pro určení kubatur
konstrukčeních vrstev a celkových plošných a délkových výměr.</t>
  </si>
  <si>
    <t>012303000</t>
  </si>
  <si>
    <t>Geodetické práce po výstavbě</t>
  </si>
  <si>
    <t>1904572383</t>
  </si>
  <si>
    <t>Poznámka k položce:_x000D_
Zaměření nutná k uvedení stavby do úžívání a předání
dokončeného díla.
Zaměření skutečného provedení díla ke kolaudaci stavby.
3x tištěné paré + 1x CD</t>
  </si>
  <si>
    <t>6</t>
  </si>
  <si>
    <t>013244000</t>
  </si>
  <si>
    <t>Dokumentace pro provádění stavby</t>
  </si>
  <si>
    <t>-1886274734</t>
  </si>
  <si>
    <t>Poznámka k položce:_x000D_
Realizační dokumentace stavby</t>
  </si>
  <si>
    <t>7</t>
  </si>
  <si>
    <t>013254000</t>
  </si>
  <si>
    <t>Dokumentace skutečného provedení stavby</t>
  </si>
  <si>
    <t>722565997</t>
  </si>
  <si>
    <t>Poznámka k položce:_x000D_
Dokumentace skutečného provedení stavby. Výkresy a související písemnosti
zhotovené stavby potřebné pro evidenci pozemní komunikace. Výkresy odchylek a
změn stavby oproti DSP. Ověření podpisem odpovědného zástupce zhotovitele a
správce stavby.</t>
  </si>
  <si>
    <t>VRN3</t>
  </si>
  <si>
    <t>Zařízení staveniště</t>
  </si>
  <si>
    <t>8</t>
  </si>
  <si>
    <t>034503000</t>
  </si>
  <si>
    <t>Informační tabule na staveništi</t>
  </si>
  <si>
    <t>748803105</t>
  </si>
  <si>
    <t>Poznámka k položce:_x000D_
Publicita projektu</t>
  </si>
  <si>
    <t>VRN7</t>
  </si>
  <si>
    <t>Provozní vlivy</t>
  </si>
  <si>
    <t>9</t>
  </si>
  <si>
    <t>072103001</t>
  </si>
  <si>
    <t>Projednání DIO a zajištění DIR komunikace II.a III. třídy</t>
  </si>
  <si>
    <t>-1829496483</t>
  </si>
  <si>
    <t>Poznámka k položce:_x000D_
"Úhrnná částka musí obsahovat veškeré náklady na dočasné úpravy a regulaci dopravy
(i pěší) na staveništi a nezbytné značení a opatření vyplývající z požadavků BOZP na
staveništi vč. provizorních lávek, nájezdů,...
Trasy pro pěší v souladu s vyhl. č. 398/2009 Sb., o obecných technických požadavcích
zabezpečujících bezbariérové užívání staveb.
Po dobu realizace stavby zajištěn přístup k objektům pro požární techniku, policii,
záchranné služby. "</t>
  </si>
  <si>
    <t>SO 001.2 - Vedlejší a ostatní náklady - Stavební úpravy mimo obvod pozemkových úprav (investor obec Záchlumí)</t>
  </si>
  <si>
    <t>614122768</t>
  </si>
  <si>
    <t>Poznámka k položce:_x000D_
Geometrický plán pro majetkové vypořádání vlastnických vztahů, potrvzený katastrálním úřadem.</t>
  </si>
  <si>
    <t>SO 001.3 - Vedlejší a ostatní náklady - Zastavěné území</t>
  </si>
  <si>
    <t>1839675713</t>
  </si>
  <si>
    <t>-1319514902</t>
  </si>
  <si>
    <t>1614530588</t>
  </si>
  <si>
    <t>-43210722</t>
  </si>
  <si>
    <t>-2144030121</t>
  </si>
  <si>
    <t>-1616164895</t>
  </si>
  <si>
    <t>-583212813</t>
  </si>
  <si>
    <t>013274000</t>
  </si>
  <si>
    <t>Pasportizace objektu před započetím prací</t>
  </si>
  <si>
    <t>377976381</t>
  </si>
  <si>
    <t>Poznámka k položce:_x000D_
Zajištění a zdokumentování stávajícího stavu zástavby a objektů, které mohou být
dotčeny stavbou před započetím</t>
  </si>
  <si>
    <t>013284000</t>
  </si>
  <si>
    <t>Pasportizace objektu po provedení prací</t>
  </si>
  <si>
    <t>46899104</t>
  </si>
  <si>
    <t>Poznámka k položce:_x000D_
Zajištění a zdokumentování stávajícího stavu zástavby a objektů, které mohou být
dotčeny stavbou v průběhu a na konci stavebních prací.</t>
  </si>
  <si>
    <t>10</t>
  </si>
  <si>
    <t>-1652015763</t>
  </si>
  <si>
    <t>11</t>
  </si>
  <si>
    <t>075002000</t>
  </si>
  <si>
    <t>Ochranná pásma</t>
  </si>
  <si>
    <t>1238703720</t>
  </si>
  <si>
    <t>Poznámka k položce:_x000D_
Zajištštění inženýrských sítí během realizace stavby dle požadavků správců. Nutné
 vytyčení všech podzemních sítí s protokolárním zápisem příslušných správců. Přesnou 
polohu podzemních vedení ověřit ručně kopanými sondami. Podzemní plynovod, 
sdělovací kabely, elektrické vedení včetně vrchního vedení, vodovod, v trase příčné 
přechody. Přchody nutno ochránit. Zajištění stavby proti škodám na okolních pozemcích a objektech.</t>
  </si>
  <si>
    <t>SO 101.1 - Komunikace - Mimo zastavěné území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</si>
  <si>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</si>
  <si>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</si>
  <si>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</si>
  <si>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</si>
  <si>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</si>
  <si>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</si>
  <si>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</si>
  <si>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</si>
  <si>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</si>
  <si>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</si>
  <si>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</si>
  <si>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</si>
  <si>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</si>
  <si>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</si>
  <si>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</si>
  <si>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-1290867517</t>
  </si>
  <si>
    <t>Poznámka k položce:_x000D_
Odstranění náletových dřevin</t>
  </si>
  <si>
    <t>112101104</t>
  </si>
  <si>
    <t>Odstranění stromů listnatých průměru kmene přes 700 do 900 mm</t>
  </si>
  <si>
    <t>kus</t>
  </si>
  <si>
    <t>-1168788068</t>
  </si>
  <si>
    <t>112251104</t>
  </si>
  <si>
    <t>Odstranění pařezů D přes 700 do 900 mm</t>
  </si>
  <si>
    <t>-1049521120</t>
  </si>
  <si>
    <t>113107225</t>
  </si>
  <si>
    <t>Odstranění podkladu z kameniva drceného tl přes 400 do 500 mm strojně pl přes 200 m2</t>
  </si>
  <si>
    <t>1190133684</t>
  </si>
  <si>
    <t>Poznámka k položce:_x000D_
tl. 460 mm</t>
  </si>
  <si>
    <t>VV</t>
  </si>
  <si>
    <t>9180-1102</t>
  </si>
  <si>
    <t>121151123</t>
  </si>
  <si>
    <t>Sejmutí ornice plochy přes 500 m2 tl vrstvy do 200 mm strojně</t>
  </si>
  <si>
    <t>113003577</t>
  </si>
  <si>
    <t>Poznámka k položce:_x000D_
Sejmutí ornice v tl. 0,15 m,  na mezideponii pro zpětné rozprostření</t>
  </si>
  <si>
    <t>122151106</t>
  </si>
  <si>
    <t>Odkopávky a prokopávky nezapažené v hornině třídy těžitelnosti I skupiny 1 a 2 objem do 5000 m3 strojně</t>
  </si>
  <si>
    <t>m3</t>
  </si>
  <si>
    <t>-192877467</t>
  </si>
  <si>
    <t>Poznámka k položce:_x000D_
Odkopávky pro nové příkopy</t>
  </si>
  <si>
    <t>4260-383</t>
  </si>
  <si>
    <t>122151406</t>
  </si>
  <si>
    <t>Vykopávky v zemníku na suchu v hornině třídy těžitelnosti I skupiny 1 a 2 objem do 5000 m3 strojně</t>
  </si>
  <si>
    <t>1569392660</t>
  </si>
  <si>
    <t>Poznámka k položce:_x000D_
Ornice z mezideponie a zemníku, tl. 0,15 m</t>
  </si>
  <si>
    <t>8296*0,15</t>
  </si>
  <si>
    <t>132151101</t>
  </si>
  <si>
    <t>Hloubení rýh nezapažených š do 800 mm v hornině třídy těžitelnosti I skupiny 1 a 2 objem do 20 m3 strojně</t>
  </si>
  <si>
    <t>-825250298</t>
  </si>
  <si>
    <t>Poznámka k položce:_x000D_
Hloubení rýh pro betonový stabilizační práh dlažby v rámci úpravy čel podélných propustků a potrubí, š. 0,20 m a v. 0,60 m
C 20/25n, XF3
Potrubí v km 0,283 54: 3,1m*0,2m*0,6m=0,372 [A]
Propustek v km 0,690 48: 3,1m*0,2m*0,6m+3,5m*0,2m*0,6m=0,792 [B]
Propustek v km 1,204 86: 2,9m*0,2m*0,6m+2,5m*0,2m*0,6m=0,648 [C]
Propustek v km 1,748 26: 3,5m*0,2m*0,6m=0,420 [D]
Celkem: A+B+C+D=2,232 [E]</t>
  </si>
  <si>
    <t>2,232</t>
  </si>
  <si>
    <t>132151104</t>
  </si>
  <si>
    <t>Hloubení rýh nezapažených š do 800 mm v hornině třídy těžitelnosti I skupiny 1 a 2 objem přes 100 m3 strojně</t>
  </si>
  <si>
    <t>-688496996</t>
  </si>
  <si>
    <t>Poznámka k položce:_x000D_
Hloubení rýhy v rámci zasakovací příkopu v km 1,365 09 - km 1,652 06
dl. 286,97 m</t>
  </si>
  <si>
    <t>1,35*0,5*286,97</t>
  </si>
  <si>
    <t>162201404</t>
  </si>
  <si>
    <t>Vodorovné přemístění větví stromů listnatých do 1 km D kmene přes 700 do 900 mm</t>
  </si>
  <si>
    <t>-1380187799</t>
  </si>
  <si>
    <t>162301934</t>
  </si>
  <si>
    <t>Příplatek k vodorovnému přemístění větví stromů listnatých D kmene přes 700 do 900 mm ZKD 1 km</t>
  </si>
  <si>
    <t>653184438</t>
  </si>
  <si>
    <t>44*14</t>
  </si>
  <si>
    <t>12</t>
  </si>
  <si>
    <t>162751117</t>
  </si>
  <si>
    <t>Vodorovné přemístění přes 9 000 do 10000 m výkopku/sypaniny z horniny třídy těžitelnosti I skupiny 1 až 3</t>
  </si>
  <si>
    <t>1738511112</t>
  </si>
  <si>
    <t>4080,709+213,6</t>
  </si>
  <si>
    <t>13</t>
  </si>
  <si>
    <t>162751119</t>
  </si>
  <si>
    <t>Příplatek k vodorovnému přemístění výkopku/sypaniny z horniny třídy těžitelnosti I skupiny 1 až 3 ZKD 1000 m přes 10000 m</t>
  </si>
  <si>
    <t>706774666</t>
  </si>
  <si>
    <t>4294,31*5</t>
  </si>
  <si>
    <t>14</t>
  </si>
  <si>
    <t>171201231</t>
  </si>
  <si>
    <t>Poplatek za uložení zeminy a kamení na recyklační skládce (skládkovné) kód odpadu 17 05 04</t>
  </si>
  <si>
    <t>t</t>
  </si>
  <si>
    <t>-1667576280</t>
  </si>
  <si>
    <t>Poznámka k položce:_x000D_
Materiál z odkopu pro nové příkopy, z odkop pro případnou sanaci podloží a z hloubení rýh, 2 t/m3</t>
  </si>
  <si>
    <t>27,5*3,14*0,3*0,3</t>
  </si>
  <si>
    <t>3877+193,705+2,232</t>
  </si>
  <si>
    <t>Mezisoučet</t>
  </si>
  <si>
    <t>4080,709*2</t>
  </si>
  <si>
    <t>171251201</t>
  </si>
  <si>
    <t>Uložení sypaniny na skládky nebo meziskládky</t>
  </si>
  <si>
    <t>931012111</t>
  </si>
  <si>
    <t>4080,709+1030,8</t>
  </si>
  <si>
    <t>16</t>
  </si>
  <si>
    <t>174151101</t>
  </si>
  <si>
    <t>Zásyp jam, šachet rýh nebo kolem objektů sypaninou se zhutněním</t>
  </si>
  <si>
    <t>-1602820666</t>
  </si>
  <si>
    <t>Poznámka k položce:_x000D_
Štěrk fr. 32-63 mm, v rámci zasakovací příkopu v km 1,365 09 - km 1,652 06</t>
  </si>
  <si>
    <t>1*0,5*286,97</t>
  </si>
  <si>
    <t>17</t>
  </si>
  <si>
    <t>M</t>
  </si>
  <si>
    <t>58343959</t>
  </si>
  <si>
    <t>kamenivo drcené hrubé frakce 32/63</t>
  </si>
  <si>
    <t>-495432607</t>
  </si>
  <si>
    <t>143,485*2</t>
  </si>
  <si>
    <t>18</t>
  </si>
  <si>
    <t>571480837</t>
  </si>
  <si>
    <t>Poznámka k položce:_x000D_
Štěrkopísek v rámci zasakovací příkopu v km 1,365 09 - km 1,652 06</t>
  </si>
  <si>
    <t>00,35*0,5*286,97</t>
  </si>
  <si>
    <t>19</t>
  </si>
  <si>
    <t>58337302</t>
  </si>
  <si>
    <t>štěrkopísek frakce 0/16</t>
  </si>
  <si>
    <t>355269022</t>
  </si>
  <si>
    <t>50,22*2</t>
  </si>
  <si>
    <t>20</t>
  </si>
  <si>
    <t>181351113</t>
  </si>
  <si>
    <t>Rozprostření ornice tl vrstvy do 200 mm pl přes 500 m2 v rovině nebo ve svahu do 1:5 strojně</t>
  </si>
  <si>
    <t>-1275940077</t>
  </si>
  <si>
    <t>Poznámka k položce:_x000D_
tl. 150 mm</t>
  </si>
  <si>
    <t>8296</t>
  </si>
  <si>
    <t>10364101</t>
  </si>
  <si>
    <t>zemina pro terénní úpravy -  ornice</t>
  </si>
  <si>
    <t>-1693168479</t>
  </si>
  <si>
    <t>(8296-6872)*0,15*2</t>
  </si>
  <si>
    <t>22</t>
  </si>
  <si>
    <t>181451131</t>
  </si>
  <si>
    <t>Založení parkového trávníku výsevem pl přes 1000 m2 v rovině a ve svahu do 1:5</t>
  </si>
  <si>
    <t>-56546908</t>
  </si>
  <si>
    <t>23</t>
  </si>
  <si>
    <t>00572410</t>
  </si>
  <si>
    <t>osivo směs travní parková</t>
  </si>
  <si>
    <t>kg</t>
  </si>
  <si>
    <t>399794227</t>
  </si>
  <si>
    <t>8296 * 0,02 " Přepočtené koeficientem množství</t>
  </si>
  <si>
    <t>24</t>
  </si>
  <si>
    <t>184201112</t>
  </si>
  <si>
    <t>Výsadba stromu bez balu do jamky v kmene přes 1,8 do 2,5 m v rovině a svahu do 1:5</t>
  </si>
  <si>
    <t>-1328588994</t>
  </si>
  <si>
    <t>25</t>
  </si>
  <si>
    <t>02640445</t>
  </si>
  <si>
    <t>habr obecný /Carpinus betulus/ 200-250cm</t>
  </si>
  <si>
    <t>-1421763276</t>
  </si>
  <si>
    <t>26</t>
  </si>
  <si>
    <t>184215132</t>
  </si>
  <si>
    <t>Ukotvení kmene dřevin třemi kůly D do 0,1 m dl přes 1 do 2 m</t>
  </si>
  <si>
    <t>-1900791592</t>
  </si>
  <si>
    <t>27</t>
  </si>
  <si>
    <t>60591253</t>
  </si>
  <si>
    <t>kůl vyvazovací dřevěný impregnovaný D 8cm dl 2m</t>
  </si>
  <si>
    <t>-1138813875</t>
  </si>
  <si>
    <t>88*3</t>
  </si>
  <si>
    <t>28</t>
  </si>
  <si>
    <t>184813121</t>
  </si>
  <si>
    <t>Ochrana dřevin před okusem ručně pletivem v rovině a svahu do 1:5</t>
  </si>
  <si>
    <t>-1997166418</t>
  </si>
  <si>
    <t>29</t>
  </si>
  <si>
    <t>184911431</t>
  </si>
  <si>
    <t>Mulčování rostlin kůrou tl přes 0,1 do 0,15 m v rovině a svahu do 1:5</t>
  </si>
  <si>
    <t>709006919</t>
  </si>
  <si>
    <t>Poznámka k položce:_x000D_
Mulčování v prostoru stromu R=1,00 m
88ks*(3,14*0,5*0,5)=69,080</t>
  </si>
  <si>
    <t>30</t>
  </si>
  <si>
    <t>10391100</t>
  </si>
  <si>
    <t>kůra mulčovací VL</t>
  </si>
  <si>
    <t>786346701</t>
  </si>
  <si>
    <t>69,08 * 0,153 " Přepočtené koeficientem množství</t>
  </si>
  <si>
    <t>31</t>
  </si>
  <si>
    <t>185803111</t>
  </si>
  <si>
    <t>Ošetření trávníku shrabáním v rovině a svahu do 1:5</t>
  </si>
  <si>
    <t>356251513</t>
  </si>
  <si>
    <t>8671-375</t>
  </si>
  <si>
    <t>Zakládání</t>
  </si>
  <si>
    <t>Vodorovné konstrukce</t>
  </si>
  <si>
    <t>32</t>
  </si>
  <si>
    <t>451317777</t>
  </si>
  <si>
    <t>Podklad nebo lože pod dlažbu vodorovný nebo do sklonu 1:5 z betonu prostého tl přes 50 do 100 mm</t>
  </si>
  <si>
    <t>-202125217</t>
  </si>
  <si>
    <t>33</t>
  </si>
  <si>
    <t>451319777</t>
  </si>
  <si>
    <t>Příplatek ZKD 10 mm tl u podkladu nebo lože pod dlažbu z betonu</t>
  </si>
  <si>
    <t>895895226</t>
  </si>
  <si>
    <t>77*5</t>
  </si>
  <si>
    <t>34</t>
  </si>
  <si>
    <t>452218142</t>
  </si>
  <si>
    <t>Zajišťovací práh z upraveného lomového kamene na cementovou maltu</t>
  </si>
  <si>
    <t>-1308385386</t>
  </si>
  <si>
    <t>Poznámka k položce:_x000D_
Betonový stabilizační práh dlažby v rámci úpravy čel podélných propustků a potrubí, š. 0,20 m a v. 0,60 m
C 20/25n, XF3
Potrubí v km 0,283 54: 3,1m*0,2m*0,6m=0,372 [A]
Propustek v km 0,690 48: 3,1m*0,2m*0,6m+3,5m*0,2m*0,6m=0,792 [B]
Propustek v km 1,204 86: 2,9m*0,2m*0,6m+2,5m*0,2m*0,6m=0,648 [C]
Propustek v km 1,748 26: 3,5m*0,2m*0,6m=0,420 [D]
Celkem: A+B+C+D=2,232 [E]</t>
  </si>
  <si>
    <t>Komunikace pozemní</t>
  </si>
  <si>
    <t>35</t>
  </si>
  <si>
    <t>561031111</t>
  </si>
  <si>
    <t>Zřízení podkladu ze zeminy upravené vápnem, cementem, směsnými pojivy tl přes 200 do 250 mm pl do 1000 m2</t>
  </si>
  <si>
    <t>1393855501</t>
  </si>
  <si>
    <t>Poznámka k položce:_x000D_
tl. 250 mm</t>
  </si>
  <si>
    <t>9119-1095</t>
  </si>
  <si>
    <t>8024/3</t>
  </si>
  <si>
    <t>36</t>
  </si>
  <si>
    <t>58591003</t>
  </si>
  <si>
    <t>pojivo hydraulické pro stabilizaci zeminy 70% vápna</t>
  </si>
  <si>
    <t>1686187574</t>
  </si>
  <si>
    <t>Poznámka k položce:_x000D_
Předpokládané množství pojiva je 5%, přesné množství bude určeno na základě průkazní zkoušky.</t>
  </si>
  <si>
    <t>8024/3*0,25*0,05*1,3</t>
  </si>
  <si>
    <t>37</t>
  </si>
  <si>
    <t>564861111</t>
  </si>
  <si>
    <t>Podklad ze štěrkodrtě ŠD plochy přes 100 m2 tl 200 mm</t>
  </si>
  <si>
    <t>-1965576712</t>
  </si>
  <si>
    <t>Poznámka k položce:_x000D_
ŠDa 0-32mm, tl. 200 mm</t>
  </si>
  <si>
    <t>38</t>
  </si>
  <si>
    <t>564952111</t>
  </si>
  <si>
    <t>Podklad z mechanicky zpevněného kameniva MZK tl 150 mm</t>
  </si>
  <si>
    <t>474143722</t>
  </si>
  <si>
    <t>Poznámka k položce:_x000D_
MZK 0-32 mm, tl. 150 mm</t>
  </si>
  <si>
    <t>8692-1043</t>
  </si>
  <si>
    <t>39</t>
  </si>
  <si>
    <t>565155111</t>
  </si>
  <si>
    <t>Asfaltový beton vrstva podkladní ACP 16 (obalované kamenivo OKS) tl 70 mm š do 3 m</t>
  </si>
  <si>
    <t>-84438052</t>
  </si>
  <si>
    <t>Poznámka k položce:_x000D_
ACP 16+ tl. 70 mm</t>
  </si>
  <si>
    <t>8275-993</t>
  </si>
  <si>
    <t>40</t>
  </si>
  <si>
    <t>569851111</t>
  </si>
  <si>
    <t>Zpevnění krajnic štěrkodrtí tl 150 mm</t>
  </si>
  <si>
    <t>-1964144397</t>
  </si>
  <si>
    <t>Poznámka k položce:_x000D_
ŠD 0/32, tl. 0,15 m, š. 0,75
Zahutnit 0,03 m pod hranu vozovky</t>
  </si>
  <si>
    <t>2023-183</t>
  </si>
  <si>
    <t>41</t>
  </si>
  <si>
    <t>573191111</t>
  </si>
  <si>
    <t>Postřik infiltrační kationaktivní emulzí v množství 1 kg/m2</t>
  </si>
  <si>
    <t>-21964763</t>
  </si>
  <si>
    <t>Poznámka k položce:_x000D_
PIE 0,60 kg/m2 na MZK</t>
  </si>
  <si>
    <t>8695-1043</t>
  </si>
  <si>
    <t>42</t>
  </si>
  <si>
    <t>573231108</t>
  </si>
  <si>
    <t>Postřik živičný spojovací ze silniční emulze v množství 0,50 kg/m2</t>
  </si>
  <si>
    <t>-421911643</t>
  </si>
  <si>
    <t>Poznámka k položce:_x000D_
PSE 0,3 kg/m2</t>
  </si>
  <si>
    <t>8278-993</t>
  </si>
  <si>
    <t>43</t>
  </si>
  <si>
    <t>577134111</t>
  </si>
  <si>
    <t>Asfaltový beton vrstva obrusná ACO 11 (ABS) tř. I tl 40 mm š do 3 m z nemodifikovaného asfaltu</t>
  </si>
  <si>
    <t>-87367957</t>
  </si>
  <si>
    <t>Poznámka k položce:_x000D_
ACO 11+ tl. 40 mm</t>
  </si>
  <si>
    <t>7878-946</t>
  </si>
  <si>
    <t>44</t>
  </si>
  <si>
    <t>594511111</t>
  </si>
  <si>
    <t>Dlažba z lomového kamene s provedením lože z betonu</t>
  </si>
  <si>
    <t>1672013889</t>
  </si>
  <si>
    <t>Poznámka k položce:_x000D_
Dlažba z lomového kamene tl. 0,20 m, Uložení do betonového lože z C20/25n, XF3,
tl. min. 0,20 m, Vyspárování cementovou maltou M25-XF3
_x000D_
Odláždění šikmých čel propustku a potrubí
_x000D_
Potrubí v km 0,283 54: 16,5m2_x000D_
Propustek v km 0,690 48: 17,0m2_x000D_
Propustek v km 1,204 86: 13,0m2_x000D_
Propustek v km 1,748 26: 30,5m2</t>
  </si>
  <si>
    <t>16,5+17+13+30,5</t>
  </si>
  <si>
    <t>45</t>
  </si>
  <si>
    <t>599632111</t>
  </si>
  <si>
    <t>Vyplnění spár dlažby z lomového kamene MC se zatřením</t>
  </si>
  <si>
    <t>-754840181</t>
  </si>
  <si>
    <t>Poznámka k položce:_x000D_
vyspárování cementovou maltou M25-XF3</t>
  </si>
  <si>
    <t>Trubní vedení</t>
  </si>
  <si>
    <t>Ostatní konstrukce a práce, bourání</t>
  </si>
  <si>
    <t>46</t>
  </si>
  <si>
    <t>919112213</t>
  </si>
  <si>
    <t>Řezání spár pro vytvoření komůrky š 10 mm hl 25 mm pro těsnící zálivku v živičném krytu</t>
  </si>
  <si>
    <t>m</t>
  </si>
  <si>
    <t>-1264192566</t>
  </si>
  <si>
    <t>Poznámka k položce:_x000D_
Frézování drážky pro asfaltovou zálivku 0,01/0,025 m dle TP 115_x000D_
Pracovní spáry_x000D_
15,5m+40,5m+66m+40m+40m+9,5m+9,5m+10m=231,000</t>
  </si>
  <si>
    <t>47</t>
  </si>
  <si>
    <t>919121112</t>
  </si>
  <si>
    <t>Těsnění spár zálivkou za studena pro komůrky š 10 mm hl 25 mm s těsnicím profilem</t>
  </si>
  <si>
    <t>-1367769185</t>
  </si>
  <si>
    <t>Poznámka k položce:_x000D_
Emulzní modifikovaná asfaltová zálivka včetně ošetření do vyfrézované drážky 0,01/0,025 m dle TP115</t>
  </si>
  <si>
    <t>15,5+40,5+66+40+40+9,5+9,5+10</t>
  </si>
  <si>
    <t>48</t>
  </si>
  <si>
    <t>919521130R</t>
  </si>
  <si>
    <t>Zřízení silničního propustku z trub betonových nebo ŽB DN 500</t>
  </si>
  <si>
    <t>1765508389</t>
  </si>
  <si>
    <t>Poznámka k položce:_x000D_
Odbourání stávajícího betonového čela na vtoku a výtoku u podélného propustku
Osazení ŽB trouby - na každé straně dojde k prosloužení propustku o 1,25 m
Zhotovení šikmého čela
Položka obsahuje veškeré nutné zemní práce
Položka obsahuje naložení, odvoz, uložení a poplatek za skládku vybouraného a
nepotřebného materiálu
Propustek v km 0,690 48: 1=1,000 [A]
Propustek v km 1,204 86: 1=1,000 [B]
Propustek v km 1,748 26: 1=1,000 [C]
Úprava vtoku odtokového potrubí v km 0,283 54: 0,5=0,500 [E]
Celkem: A+B+C+E=3,500 [F]</t>
  </si>
  <si>
    <t>49</t>
  </si>
  <si>
    <t>938902422</t>
  </si>
  <si>
    <t>Čištění propustků strojně tlakovou vodou D přes 500 do 1000 mm při tl nánosu přes 25 do 50% DN</t>
  </si>
  <si>
    <t>1984408189</t>
  </si>
  <si>
    <t>Poznámka k položce:_x000D_
Podélné propustky propustky a potrubí
Vyčištění propustku od nánosu
Odstranění nánosu na vtoku a výtoku
Potrubí v km 0,283 54: 5m=5,000 [A]
Propustek v km 0,690 48: 7,5m=7,500 [B]
Propustek v km 1,204 86: 7,5m=7,500 [C]
Propustek v km 1,748 26: 7,5m=7,500 [D]
Celkem: A+B+C+D=27,500 [E]</t>
  </si>
  <si>
    <t>997</t>
  </si>
  <si>
    <t>Přesun sutě</t>
  </si>
  <si>
    <t>50</t>
  </si>
  <si>
    <t>997221551</t>
  </si>
  <si>
    <t>Vodorovná doprava suti ze sypkých materiálů do 1 km</t>
  </si>
  <si>
    <t>-326609789</t>
  </si>
  <si>
    <t>Poznámka k položce:_x000D_
stávající konstrukce ze štěrku</t>
  </si>
  <si>
    <t>0,3465</t>
  </si>
  <si>
    <t>8078*0,46*2</t>
  </si>
  <si>
    <t>Součet</t>
  </si>
  <si>
    <t>51</t>
  </si>
  <si>
    <t>997221559</t>
  </si>
  <si>
    <t>Příplatek ZKD 1 km u vodorovné dopravy suti ze sypkých materiálů</t>
  </si>
  <si>
    <t>-2017883722</t>
  </si>
  <si>
    <t>0,3465*14</t>
  </si>
  <si>
    <t>8078*0,46*2*14</t>
  </si>
  <si>
    <t>52</t>
  </si>
  <si>
    <t>997221645</t>
  </si>
  <si>
    <t>Poplatek za uložení na skládce (skládkovné) odpadu asfaltového bez dehtu kód odpadu 17 03 02</t>
  </si>
  <si>
    <t>1383904470</t>
  </si>
  <si>
    <t>Poznámka k položce:_x000D_
Odpad z frézování drážky</t>
  </si>
  <si>
    <t>231*0,01*0,06*2,5</t>
  </si>
  <si>
    <t>53</t>
  </si>
  <si>
    <t>997221655</t>
  </si>
  <si>
    <t>Poplatek za uložení na skládce (skládkovné) zeminy a kamení kód odpadu 17 05 04</t>
  </si>
  <si>
    <t>1021624367</t>
  </si>
  <si>
    <t>Poznámka k položce:_x000D_
Kce vozovky - štěrk</t>
  </si>
  <si>
    <t>54</t>
  </si>
  <si>
    <t>997221658</t>
  </si>
  <si>
    <t>Poplatek za uložení na skládce (skládkovné) z rostlinných pletiv kód odpadu 02 01 03</t>
  </si>
  <si>
    <t>-680721071</t>
  </si>
  <si>
    <t>44*1,2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</si>
  <si>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</si>
  <si>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</si>
  <si>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</si>
  <si>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</si>
  <si>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</si>
  <si>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-1254239113</t>
  </si>
  <si>
    <t>SO 101.2 - Komunikace - Stavební úpravy mimo obvod pozemkových úprav (investor obec Záchlumí)</t>
  </si>
  <si>
    <t>190096745</t>
  </si>
  <si>
    <t>170750080</t>
  </si>
  <si>
    <t>Poznámka k položce:_x000D_
Ornice z mezideponie, tl. 0,15 m</t>
  </si>
  <si>
    <t>62*0,15</t>
  </si>
  <si>
    <t>132151102</t>
  </si>
  <si>
    <t>Hloubení rýh nezapažených š do 800 mm v hornině třídy těžitelnosti I skupiny 1 a 2 objem do 50 m3 strojně</t>
  </si>
  <si>
    <t>-996389117</t>
  </si>
  <si>
    <t>Poznámka k položce:_x000D_
Hloubení rýhy v místě podélného propustku km 0,030
Propust v km 0,030: 3,5m2*8,15m=28,525 [A]
Vtoková jímka km 0,030: 2,2m2*3,3m=7,260 [B]
Celkem: A+B=35,785 [C]
c*0,15(15%)=5,368 [D]</t>
  </si>
  <si>
    <t>-720738037</t>
  </si>
  <si>
    <t>5,368</t>
  </si>
  <si>
    <t>-353380224</t>
  </si>
  <si>
    <t>5,368*5</t>
  </si>
  <si>
    <t>1544215143</t>
  </si>
  <si>
    <t>Poznámka k položce:_x000D_
Materiál z hloubení rýh
5,368m3
2 t/m3</t>
  </si>
  <si>
    <t>5,368*2</t>
  </si>
  <si>
    <t>-1577083084</t>
  </si>
  <si>
    <t>5,368+9,3</t>
  </si>
  <si>
    <t>287086548</t>
  </si>
  <si>
    <t>Poznámka k položce:_x000D_
Hutněný zásyp po vrstvách 300 mm okolo propustku v km 0,030 
z nenamrzavé zeminy, vhodné do násypu dle ČSN 736133
Propust v km 0,030: 3,5m2*8,15m=28,525 [A]
Vtoková jímka km 0,030: 2,2m2*3,3m=7,260 [B]
Celkem: A+B=35,785 [C]
c*0,15(15%)=5,368 [D]</t>
  </si>
  <si>
    <t>10364100</t>
  </si>
  <si>
    <t>zemina pro terénní úpravy - tříděná</t>
  </si>
  <si>
    <t>1532223224</t>
  </si>
  <si>
    <t>-760368874</t>
  </si>
  <si>
    <t>Poznámka k položce:_x000D_
tl. 0,15 m</t>
  </si>
  <si>
    <t>2074488384</t>
  </si>
  <si>
    <t>-516744939</t>
  </si>
  <si>
    <t>62 * 0,02 " Přepočtené koeficientem množství</t>
  </si>
  <si>
    <t>465106377</t>
  </si>
  <si>
    <t>274311191</t>
  </si>
  <si>
    <t>Příplatek k základovým pasům, prahům a věncům za betonáž malého rozsahu do 25 m3</t>
  </si>
  <si>
    <t>-1218712613</t>
  </si>
  <si>
    <t>274315412</t>
  </si>
  <si>
    <t>Základové pasy z betonu se zvýšenými nároky na prostředí C 25/30</t>
  </si>
  <si>
    <t>-348454607</t>
  </si>
  <si>
    <t>Poznámka k položce:_x000D_
C 25/30 XF3, betonový základ u propustku v km 0,030, vč. výkopu rýhy a zp. zásypu
0,4*1*2,3=0,920 [A]
a*0,15(15%)=0,138 [B]</t>
  </si>
  <si>
    <t>274351111</t>
  </si>
  <si>
    <t>Bednění základových pasů tradiční oboustranné</t>
  </si>
  <si>
    <t>1098427493</t>
  </si>
  <si>
    <t>1*2,3*2</t>
  </si>
  <si>
    <t>0,4*1*2</t>
  </si>
  <si>
    <t>5,4*0,15</t>
  </si>
  <si>
    <t>275311191</t>
  </si>
  <si>
    <t>Příplatek k základovým patkám a blokům za betonáž malého rozsahu do 25 m3</t>
  </si>
  <si>
    <t>284278166</t>
  </si>
  <si>
    <t>275316121</t>
  </si>
  <si>
    <t>Základové patky z prostého betonu se zvýšenými nároky na prostředí tř. C 25/30</t>
  </si>
  <si>
    <t>25630988</t>
  </si>
  <si>
    <t>Poznámka k položce:_x000D_
C25/30 XF3; bet. základ u ukončení podélného propustku v km 0,030, vč. výkopu a zp. zásypu.
0,4*0,8*1,95=0,624 [A]
a*0,15(15%)=0,094 [B]</t>
  </si>
  <si>
    <t>275356021</t>
  </si>
  <si>
    <t>Bednění základových patek ploch rovinných zřízení</t>
  </si>
  <si>
    <t>-1084370940</t>
  </si>
  <si>
    <t>0,4*0,8*2</t>
  </si>
  <si>
    <t>0,8*1,95*2</t>
  </si>
  <si>
    <t>3,76*0,15</t>
  </si>
  <si>
    <t>275356022</t>
  </si>
  <si>
    <t>Bednění základových patek ploch rovinných odstranění</t>
  </si>
  <si>
    <t>-1991313379</t>
  </si>
  <si>
    <t>451315124</t>
  </si>
  <si>
    <t>Podkladní nebo výplňová vrstva z betonu C 12/15 tl do 150 mm</t>
  </si>
  <si>
    <t>1787446789</t>
  </si>
  <si>
    <t>Poznámka k položce:_x000D_
Bet. lože u podélného propustku v km 0,030 C12/15, XF3 
pod ŽB. trouby: 7,1*1,95 (tl. 0,10 m)
pod vtokovou jímkou: 2,3*1,45 (tl. 0,15 m)
Celkem*0,15 (15%)</t>
  </si>
  <si>
    <t>((7,1*1,95)+(2,3*1,45))*0,15</t>
  </si>
  <si>
    <t>162844339</t>
  </si>
  <si>
    <t>-714319465</t>
  </si>
  <si>
    <t>68,607*5</t>
  </si>
  <si>
    <t>-1095115612</t>
  </si>
  <si>
    <t>Poznámka k položce:_x000D_
ŠDa 0/32, tl. 200 mm</t>
  </si>
  <si>
    <t>-446279995</t>
  </si>
  <si>
    <t>Poznámka k položce:_x000D_
MZK 0/32, tl. 150 mm</t>
  </si>
  <si>
    <t>1053046924</t>
  </si>
  <si>
    <t>652375761</t>
  </si>
  <si>
    <t>Poznámka k položce:_x000D_
ŠDa 0/32, tl. 150 mm, š. 0,75 m</t>
  </si>
  <si>
    <t>1009517092</t>
  </si>
  <si>
    <t>1943824607</t>
  </si>
  <si>
    <t>1323820390</t>
  </si>
  <si>
    <t>594411111</t>
  </si>
  <si>
    <t>Dlažba z lomového kamene s provedením lože z MC</t>
  </si>
  <si>
    <t>-723770340</t>
  </si>
  <si>
    <t>Poznámka k položce:_x000D_
Dlažba z lomového kamene tl. 0,20 m, Uložení do betonového lože z C20/25n, XF3,
tl. min. 0,20 m, Vyspárování cementovou maltou M25-XF3
Odláždění šikmých čel propustku a potrubí
Zpevněný příkop: 67m2
Podélný propustek v km 0,030 00: (0,75m*5m+1,2m*4,8m)*0,15 (15%)
Uvnitř vtokové jímky v km 0,030: (0,8m*1,5m)*0,15 (15%)</t>
  </si>
  <si>
    <t>0,75*5</t>
  </si>
  <si>
    <t>1,2*4,8</t>
  </si>
  <si>
    <t>0,8*1,5</t>
  </si>
  <si>
    <t>10,71*0,15</t>
  </si>
  <si>
    <t>67</t>
  </si>
  <si>
    <t>757708854</t>
  </si>
  <si>
    <t>899204112</t>
  </si>
  <si>
    <t>Osazení mříží litinových včetně rámů a košů na bahno pro třídu zatížení D400, E600</t>
  </si>
  <si>
    <t>1149138439</t>
  </si>
  <si>
    <t>Poznámka k položce:_x000D_
Mříž na vtokovou jímku v km 0,030
1=1,000 [A]
a*0,15(15%)=0,150 [B]</t>
  </si>
  <si>
    <t>59224451</t>
  </si>
  <si>
    <t>mříž kompozit s rámem B125 pro horskou vpusť betonovou 160x80cm</t>
  </si>
  <si>
    <t>-1372213661</t>
  </si>
  <si>
    <t>899623161</t>
  </si>
  <si>
    <t>Obetonování potrubí nebo zdiva stok betonem prostým tř. C 20/25 v otevřeném výkopu</t>
  </si>
  <si>
    <t>-974578991</t>
  </si>
  <si>
    <t>Poznámka k položce:_x000D_
Obetonování ŽB. trouby u podélného propustku v km 0,030
C20/25n XF3, tl. 0,20 m
1,1m2*5,8m=6,380 [A]
a*0,15(15%)=0,957 [B]</t>
  </si>
  <si>
    <t>-1880831150</t>
  </si>
  <si>
    <t>-1963951558</t>
  </si>
  <si>
    <t>919413121</t>
  </si>
  <si>
    <t>Vtoková jímka z betonu prostého se zvýšenými nároky na prostředí pro propustek z trub do DN 800</t>
  </si>
  <si>
    <t>-213946465</t>
  </si>
  <si>
    <t>Poznámka k položce:_x000D_
Vtoková jímka u podélné propustku ve sjezdu v km 0,030 00
včetně izolačního nátěru 1xNP + 2xNA
1=1,000 [A]
a*0,15(15%)=0,150 [B]</t>
  </si>
  <si>
    <t>919521160</t>
  </si>
  <si>
    <t>Zřízení silničního propustku z trub betonových nebo ŽB DN 800</t>
  </si>
  <si>
    <t>986947550</t>
  </si>
  <si>
    <t>Poznámka k položce:_x000D_
Trouby TZH-Q 80/250
Včetně podkladních betonových prahů
8,15=8,150 [A]
a*0,15(15%)=1,223 [B]</t>
  </si>
  <si>
    <t>PFG.71002511</t>
  </si>
  <si>
    <t>trouba hrdlová přímá železobet. s integrovaným těsněním DEHA TZH-Q 800/2500 80x250x11,5cm</t>
  </si>
  <si>
    <t>72071824</t>
  </si>
  <si>
    <t>1714525941</t>
  </si>
  <si>
    <t>SO 101.3 - Komunikace - Zastavěné území</t>
  </si>
  <si>
    <t>1116814176</t>
  </si>
  <si>
    <t>806176393</t>
  </si>
  <si>
    <t>-1547152996</t>
  </si>
  <si>
    <t>375*0,15</t>
  </si>
  <si>
    <t>132151251</t>
  </si>
  <si>
    <t>Hloubení rýh nezapažených š do 2000 mm v hornině třídy těžitelnosti I skupiny 1 a 2 objem do 20 m3 strojně</t>
  </si>
  <si>
    <t>-1834108127</t>
  </si>
  <si>
    <t>Poznámka k položce:_x000D_
Hloubení rýhy š. 1,0 m a hl. 1,0 m pro kanalizační přípojky od mikro-štěrbinových žlabů a UV
(8m+5m+5m)*1m(š.)*1m(hl.)=18,000</t>
  </si>
  <si>
    <t>817461457</t>
  </si>
  <si>
    <t>Poznámka k položce:_x000D_
Hloubení rýhy v místě podélného propustku km 0,030
Propust v km 0,030: 3,5m2*8,15m=28,525 [A]
Vtoková jímka km 0,030: 2,2m2*3,3m=7,260 [B]
Celkem: A+B=35,785 [C]
c*0,85 (85%) =30,417 [D]</t>
  </si>
  <si>
    <t>-134097138</t>
  </si>
  <si>
    <t>431,417+56,25</t>
  </si>
  <si>
    <t>716412487</t>
  </si>
  <si>
    <t>487,667*5</t>
  </si>
  <si>
    <t>-18390208</t>
  </si>
  <si>
    <t>Poznámka k položce:_x000D_
Materiál z odkopu pro nové příkopy, z odkop pro případnou sanaci podloží a z hloubení rýh_x000D_
2 t/m3</t>
  </si>
  <si>
    <t>383+18+30,417</t>
  </si>
  <si>
    <t>431,417*2</t>
  </si>
  <si>
    <t>-1077784542</t>
  </si>
  <si>
    <t>431,417</t>
  </si>
  <si>
    <t>1050019824</t>
  </si>
  <si>
    <t>Poznámka k položce:_x000D_
Hutněný zásyp po vrstvách 300 mm okolo propustku v km 0,030
z nenamrzavé zeminy, vhodné do násypu dle ČSN 736133
Propust v km 0,030: 3,5m2*8,15m=28,525 [A]
Vtoková jímka km 0,030: 2,2m2*3,3m=7,260 [B]
Celkem: A+B=35,785 [C]
c*0,85 (85%)=30,417 [D]</t>
  </si>
  <si>
    <t>1948022463</t>
  </si>
  <si>
    <t>Poznámka k položce:_x000D_
hutněný násyp okolo propustku v km 0,030 z nenamrzavé zeminy</t>
  </si>
  <si>
    <t>30,417*2</t>
  </si>
  <si>
    <t>-1005828191</t>
  </si>
  <si>
    <t>Poznámka k položce:_x000D_
ŠDa fr. 0/32 mm, zásyp okolo kanalizačního potrubí od mirko-štěrbinových žlabů
(5m+5m+8m)*1,0m*0,4m=7,200</t>
  </si>
  <si>
    <t>7,2</t>
  </si>
  <si>
    <t>58344171</t>
  </si>
  <si>
    <t>štěrkodrť frakce 0/32</t>
  </si>
  <si>
    <t>588231473</t>
  </si>
  <si>
    <t>Poznámka k položce:_x000D_
ŠDa fr. 0/32</t>
  </si>
  <si>
    <t>7,2*2</t>
  </si>
  <si>
    <t>175151101</t>
  </si>
  <si>
    <t>Obsypání potrubí strojně sypaninou bez prohození, uloženou do 3 m</t>
  </si>
  <si>
    <t>-746342445</t>
  </si>
  <si>
    <t>Poznámka k položce:_x000D_
Obsyp potrubí DN 160 kanalizačních přípojek od mikro-štěrbinových žlabů
Rýha o rozměrzu š. 1,0 m a hl. 1,0 m
Písek 0/4
(8m+5m+5m)*1m*0,6m=10,800</t>
  </si>
  <si>
    <t>58337310</t>
  </si>
  <si>
    <t>štěrkopísek frakce 0/4</t>
  </si>
  <si>
    <t>-1975257667</t>
  </si>
  <si>
    <t>10,8</t>
  </si>
  <si>
    <t>10,8 * 2 " Přepočtené koeficientem množství</t>
  </si>
  <si>
    <t>600993811</t>
  </si>
  <si>
    <t>375</t>
  </si>
  <si>
    <t>-1058878633</t>
  </si>
  <si>
    <t>375*0,15*2</t>
  </si>
  <si>
    <t>-1123286067</t>
  </si>
  <si>
    <t>-1141768498</t>
  </si>
  <si>
    <t>375 * 0,02 " Přepočtené koeficientem množství</t>
  </si>
  <si>
    <t>-395583084</t>
  </si>
  <si>
    <t>-1343910268</t>
  </si>
  <si>
    <t>1949432746</t>
  </si>
  <si>
    <t>Poznámka k položce:_x000D_
C 25/30 XF3, betonový základ u propustku v km 0,030, vč. výkopu rýhy a zp. zásypu
0,4*1*2,3=0,920 [A]
a*0,85 (85%)=0,782 [B]</t>
  </si>
  <si>
    <t>1204418208</t>
  </si>
  <si>
    <t>5,4*0,85</t>
  </si>
  <si>
    <t>1399563510</t>
  </si>
  <si>
    <t>771663728</t>
  </si>
  <si>
    <t>Poznámka k položce:_x000D_
C25/30 XF3; bet. základ u ukončení podélného propustku v km 0,030, vč. výkopu a zp. zásypu.
0,4*0,8*1,95=0,624 [A]
a*0,85 (85%)=0,530 [B]</t>
  </si>
  <si>
    <t>356671877</t>
  </si>
  <si>
    <t>3,76*0,85</t>
  </si>
  <si>
    <t>-1030340015</t>
  </si>
  <si>
    <t>-1602666923</t>
  </si>
  <si>
    <t>-897790622</t>
  </si>
  <si>
    <t>292,1*5</t>
  </si>
  <si>
    <t>663261373</t>
  </si>
  <si>
    <t>Poznámka k položce:_x000D_
Bet. lože u podélného propustku v km 0,030 C12/15, XF3 
pod ŽB. trouby: 7,1*1,95 (tl. 0,10 m)
pod vtokovou jímkou: 2,3*1,45 (tl. 0,15 m)
Celkem*0,85 (85%)</t>
  </si>
  <si>
    <t>((7,1*1,95)+(2,3*1,45))*0,85</t>
  </si>
  <si>
    <t>-1335290019</t>
  </si>
  <si>
    <t>1095/3</t>
  </si>
  <si>
    <t>1192187650</t>
  </si>
  <si>
    <t>1095/3*0,25*0,05*1,3</t>
  </si>
  <si>
    <t>1688245489</t>
  </si>
  <si>
    <t>-135607922</t>
  </si>
  <si>
    <t>-2043133091</t>
  </si>
  <si>
    <t>1053376468</t>
  </si>
  <si>
    <t>956014604</t>
  </si>
  <si>
    <t>2024839987</t>
  </si>
  <si>
    <t>2027436697</t>
  </si>
  <si>
    <t>-319942531</t>
  </si>
  <si>
    <t>Poznámka k položce:_x000D_
Dlažba z lomového kamene tl. 0,20 m, Uložení do betonového lože z C20/25n, XF3,
tl. min. 0,20 m, Vyspárování cementovou maltou M25-XF3
Zpevněný příkop v km 0,010 00 - km 0,100 00, dl. 90 m_x000D_
Zpevněný příkop: (350m2-67m2)
_x000D_
Podélný propustek v km 0,030 00: (0,75m*5m+1,2m*4,8m)*0,85 (85%)
=8,0835 m2_x000D_
Uvnitř vtokové jímky v km 0,030: (0,8m*1,5m)*0,85 (85%)= 1,02 m2</t>
  </si>
  <si>
    <t>(350-67)+8,0835+1,02</t>
  </si>
  <si>
    <t>-1541344015</t>
  </si>
  <si>
    <t>871350310</t>
  </si>
  <si>
    <t>Montáž kanalizačního potrubí hladkého plnostěnného SN 10 z polypropylenu DN 200</t>
  </si>
  <si>
    <t>1460716973</t>
  </si>
  <si>
    <t>Poznámka k položce:_x000D_
PP DN 160, SN 8
1m+5m+5m=11,000</t>
  </si>
  <si>
    <t>28611164</t>
  </si>
  <si>
    <t>trubka kanalizační PVC DN 160x1000mm SN8</t>
  </si>
  <si>
    <t>-1145793707</t>
  </si>
  <si>
    <t>11 * 1,015 " Přepočtené koeficientem množství</t>
  </si>
  <si>
    <t>899204112R</t>
  </si>
  <si>
    <t>Osazení mříží kompozitních samostatných</t>
  </si>
  <si>
    <t>-1681115242</t>
  </si>
  <si>
    <t>Poznámka k položce:_x000D_
Mříž na vtokovou jímku v km 0,030
1=1,000 [A]
a*0,85 (85%)=0,850 [B]</t>
  </si>
  <si>
    <t>1738541998</t>
  </si>
  <si>
    <t>899431111</t>
  </si>
  <si>
    <t>Výšková úprava uličního vstupu nebo vpusti do 200 mm zvýšením krycího hrnce, šoupěte nebo hydrantu</t>
  </si>
  <si>
    <t>668302751</t>
  </si>
  <si>
    <t>Poznámka k položce:_x000D_
Výšková úprava krycího hrnku hydrantu v km 0,065 11</t>
  </si>
  <si>
    <t>-1832074059</t>
  </si>
  <si>
    <t>Poznámka k položce:_x000D_
Obetonování ŽB. trouby u podélného propustku v km 0,030
C20/25n XF3, tl. 0,20 m
1,1m2*5,8m=6,380 [A]
a*0,85 (85%)=5,423 [B]</t>
  </si>
  <si>
    <t>914111111</t>
  </si>
  <si>
    <t>Montáž svislé dopravní značky do velikosti 1 m2 objímkami na sloupek nebo konzolu</t>
  </si>
  <si>
    <t>-1723168895</t>
  </si>
  <si>
    <t>Poznámka k položce:_x000D_
P2, P6</t>
  </si>
  <si>
    <t>40445612</t>
  </si>
  <si>
    <t>značky upravující přednost P2, P3, P8 750mm</t>
  </si>
  <si>
    <t>-1286091245</t>
  </si>
  <si>
    <t>40445615</t>
  </si>
  <si>
    <t>značky upravující přednost P6 700mm</t>
  </si>
  <si>
    <t>-682981055</t>
  </si>
  <si>
    <t>914511111</t>
  </si>
  <si>
    <t>Montáž sloupku dopravních značek délky do 3,5 m s betonovým základem</t>
  </si>
  <si>
    <t>384211593</t>
  </si>
  <si>
    <t>40445225</t>
  </si>
  <si>
    <t>sloupek pro dopravní značku Zn D 60mm v 3,5m</t>
  </si>
  <si>
    <t>-346709411</t>
  </si>
  <si>
    <t>40445240</t>
  </si>
  <si>
    <t>patka pro sloupek Al D 60mm</t>
  </si>
  <si>
    <t>1399980795</t>
  </si>
  <si>
    <t>-388705078</t>
  </si>
  <si>
    <t>Poznámka k položce:_x000D_
Frézování drážky pro asfaltovou zálivku 0,01/0,025 m dle TP 115_x000D_
Pracovní spáry_x000D_
8,5m+12m+19m+36,5m=76,000</t>
  </si>
  <si>
    <t>-1648656751</t>
  </si>
  <si>
    <t>8,5+12+19+36,5</t>
  </si>
  <si>
    <t>56</t>
  </si>
  <si>
    <t>-1046027166</t>
  </si>
  <si>
    <t>Poznámka k položce:_x000D_
Vtoková jímka u podélné propustku ve sjezdu v km 0,030 00
včetně izolačního nátěru 1xNP + 2xNA
1=1,000 [A]
a*0,85 (85%)=0,850 [B]</t>
  </si>
  <si>
    <t>57</t>
  </si>
  <si>
    <t>1629375650</t>
  </si>
  <si>
    <t>Poznámka k položce:_x000D_
Trouby TZH-Q 80/250
Včetně podkladních betonových prahů
8,15=8,150 [A]
a*0,85 (85%)=6,928 [B]</t>
  </si>
  <si>
    <t>58</t>
  </si>
  <si>
    <t>122261007</t>
  </si>
  <si>
    <t>59</t>
  </si>
  <si>
    <t>919735112</t>
  </si>
  <si>
    <t>Řezání stávajícího živičného krytu hl přes 50 do 100 mm</t>
  </si>
  <si>
    <t>-1318204023</t>
  </si>
  <si>
    <t>Poznámka k položce:_x000D_
Řezání asfaltového krytu v místech napojení
17,3m+8,4m+2,81m+23m=51,510</t>
  </si>
  <si>
    <t>60</t>
  </si>
  <si>
    <t>935114111</t>
  </si>
  <si>
    <t>Mikroštěrbinový odvodňovací betonový žlab 220x260 mm bez vnitřního spádu se základem</t>
  </si>
  <si>
    <t>193498361</t>
  </si>
  <si>
    <t>Poznámka k položce:_x000D_
Mikroštěrbinové trouby včetně záslepek
9,5m+1,5m+4,5m=15,500 m
3 ks M-VO vpusť = 3x 1 m
3 ks M-CO čistící kus = 3x 1 m</t>
  </si>
  <si>
    <t>61</t>
  </si>
  <si>
    <t>966006132</t>
  </si>
  <si>
    <t>Odstranění značek dopravních nebo orientačních se sloupky s betonovými patkami</t>
  </si>
  <si>
    <t>1142663107</t>
  </si>
  <si>
    <t>62</t>
  </si>
  <si>
    <t>966008221</t>
  </si>
  <si>
    <t>Bourání betonového nebo polymerbetonového odvodňovacího žlabu š do 200 mm</t>
  </si>
  <si>
    <t>698677655</t>
  </si>
  <si>
    <t>Poznámka k položce:_x000D_
Odstranění stávajícího betonového žlabu</t>
  </si>
  <si>
    <t>63</t>
  </si>
  <si>
    <t>-121594346</t>
  </si>
  <si>
    <t>0,191</t>
  </si>
  <si>
    <t>1102*0,46*2</t>
  </si>
  <si>
    <t>64</t>
  </si>
  <si>
    <t>-1357881645</t>
  </si>
  <si>
    <t>0,191*14</t>
  </si>
  <si>
    <t>1102*0,46*2*14</t>
  </si>
  <si>
    <t>65</t>
  </si>
  <si>
    <t>1551821997</t>
  </si>
  <si>
    <t>(76+51,51)*0,01*0,06*2,5</t>
  </si>
  <si>
    <t>66</t>
  </si>
  <si>
    <t>-902318436</t>
  </si>
  <si>
    <t>1020816756</t>
  </si>
  <si>
    <t>SO 102.1 - Rámový propust v km0,120 - Zastavěné území</t>
  </si>
  <si>
    <t xml:space="preserve">    3 - Svislé a kompletní konstrukce</t>
  </si>
  <si>
    <t>PSV - Práce a dodávky PSV</t>
  </si>
  <si>
    <t xml:space="preserve">    711 - Izolace proti vodě, vlhkosti a plynům</t>
  </si>
  <si>
    <t>113107165</t>
  </si>
  <si>
    <t>Odstranění podkladu z kameniva drceného tl přes 400 do 500 mm strojně pl přes 50 do 200 m2</t>
  </si>
  <si>
    <t>1081318104</t>
  </si>
  <si>
    <t>Poznámka k položce:_x000D_
V místě pod asfaltobetonovým vozovkovým souvrstvím nad novým propustkem</t>
  </si>
  <si>
    <t>8,1*10,8</t>
  </si>
  <si>
    <t>121151113</t>
  </si>
  <si>
    <t>Sejmutí ornice plochy do 500 m2 tl vrstvy do 200 mm strojně</t>
  </si>
  <si>
    <t>-1792137954</t>
  </si>
  <si>
    <t>Poznámka k položce:_x000D_
Sejmutí ornice v tl. 0,15 m,  na mezideponii pro zpětné rozprostření 40,05 m3, přebytek na skládku</t>
  </si>
  <si>
    <t>464-88</t>
  </si>
  <si>
    <t>122151105</t>
  </si>
  <si>
    <t>Odkopávky a prokopávky nezapažené v hornině třídy těžitelnosti I skupiny 1 a 2 objem do 1000 m3 strojně</t>
  </si>
  <si>
    <t>-133958546</t>
  </si>
  <si>
    <t>Poznámka k položce:_x000D_
Odkop zeminy v místě budoucí dlažky z lomového kamene - vtok (31-8m)*11 m2/m, výtok 7,2*22,5 m2/m</t>
  </si>
  <si>
    <t>(31-8)*11</t>
  </si>
  <si>
    <t>7,2*22,5</t>
  </si>
  <si>
    <t>122151402</t>
  </si>
  <si>
    <t>Vykopávky v zemníku na suchu v hornině třídy těžitelnosti I skupiny 1 a 2 objem do 50 m3 strojně</t>
  </si>
  <si>
    <t>1791442762</t>
  </si>
  <si>
    <t>Poznámka k položce:_x000D_
Ornice z mezideponie v tl. 0,15 m</t>
  </si>
  <si>
    <t>267*0,15</t>
  </si>
  <si>
    <t>131151104</t>
  </si>
  <si>
    <t>Hloubení jam nezapažených v hornině třídy těžitelnosti I skupiny 1 a 2 objem do 500 m3 strojně</t>
  </si>
  <si>
    <t>2147057640</t>
  </si>
  <si>
    <t>Poznámka k položce:_x000D_
21m2/m*7,3m+1,75m*8,1m*2,8m-1,7m2/m*7,3m-5,2m2/m*11m=123,380</t>
  </si>
  <si>
    <t>-1617912781</t>
  </si>
  <si>
    <t>Poznámka k položce:_x000D_
Hloubení rýhy pro betonový stabilizační práh dlažby š. 0,20 m a v. 0,60 m
C 20/25n, XF3_x000D_
Vtok: 0,2m*0,6m*(33,4-23,17)m_x000D_
Výtok: 0,2m*0,6m*5,3m</t>
  </si>
  <si>
    <t>0,2*0,6*(33,4-23,17)</t>
  </si>
  <si>
    <t>0,2*0,6*5,3</t>
  </si>
  <si>
    <t>-328122099</t>
  </si>
  <si>
    <t>556,59</t>
  </si>
  <si>
    <t>1996408857</t>
  </si>
  <si>
    <t>556,59*5</t>
  </si>
  <si>
    <t>879847069</t>
  </si>
  <si>
    <t>(376-267)*0,15</t>
  </si>
  <si>
    <t>415</t>
  </si>
  <si>
    <t>123,38</t>
  </si>
  <si>
    <t>1,864</t>
  </si>
  <si>
    <t>556,594*2</t>
  </si>
  <si>
    <t>1584993327</t>
  </si>
  <si>
    <t>556,59+40,05</t>
  </si>
  <si>
    <t>-922831537</t>
  </si>
  <si>
    <t>Poznámka k položce:_x000D_
V místě nad novým rámovým propustkem a v místě předpolí rámového propustku
ŠD fr. 0/63 mm
5,8m*0,15m*3,8m+2,1m2/m*5,8m+2,5m2/m*5,8m=29,986 [A]
2,8m2/m*8,1m+3,8m2/m*8,1m=53,460 [B]
Celkem: A+B=83,446 [C]</t>
  </si>
  <si>
    <t>58344197</t>
  </si>
  <si>
    <t>štěrkodrť frakce 0/63</t>
  </si>
  <si>
    <t>-1603758639</t>
  </si>
  <si>
    <t>83,446*2</t>
  </si>
  <si>
    <t>181152302</t>
  </si>
  <si>
    <t>Úprava pláně pro silnice a dálnice v zářezech se zhutněním</t>
  </si>
  <si>
    <t>405245506</t>
  </si>
  <si>
    <t>Poznámka k položce:_x000D_
V místě pod základy propustku a pod rámovými prefa profily
7,3m*8,1m=59,130</t>
  </si>
  <si>
    <t>181351103</t>
  </si>
  <si>
    <t>Rozprostření ornice tl vrstvy do 200 mm pl přes 100 do 500 m2 v rovině nebo ve svahu do 1:5 strojně</t>
  </si>
  <si>
    <t>-23030635</t>
  </si>
  <si>
    <t>Poznámka k položce:_x000D_
ornice z mezideponie tl. 0,15</t>
  </si>
  <si>
    <t>302-35</t>
  </si>
  <si>
    <t>181411131</t>
  </si>
  <si>
    <t>Založení parkového trávníku výsevem pl do 1000 m2 v rovině a ve svahu do 1:5</t>
  </si>
  <si>
    <t>-1662155402</t>
  </si>
  <si>
    <t>1321983103</t>
  </si>
  <si>
    <t>267 * 0,02 " Přepočtené koeficientem množství</t>
  </si>
  <si>
    <t>-1356662725</t>
  </si>
  <si>
    <t>212792212</t>
  </si>
  <si>
    <t>Odvodnění mostní opěry - drenážní flexibilní plastové potrubí DN 160</t>
  </si>
  <si>
    <t>-930397223</t>
  </si>
  <si>
    <t>Poznámka k položce:_x000D_
Zárubní odvodňovací drenáže žel. bet čel propustku</t>
  </si>
  <si>
    <t>2*7</t>
  </si>
  <si>
    <t>274321117</t>
  </si>
  <si>
    <t>Základové pasy, prahy, věnce a ostruhy mostních konstrukcí ze ŽB C 25/30</t>
  </si>
  <si>
    <t>855488192</t>
  </si>
  <si>
    <t>Poznámka k položce:_x000D_
2m*0,78m*6,8m+2m*0,78m*6,8m=21,216</t>
  </si>
  <si>
    <t>274321191</t>
  </si>
  <si>
    <t>Příplatek k základovým pasům, prahům a věncům mostních konstrukcí ze ŽB za betonáž malého rozsahu do 25 m3</t>
  </si>
  <si>
    <t>1962506306</t>
  </si>
  <si>
    <t>274354111</t>
  </si>
  <si>
    <t>Bednění základových pasů - zřízení</t>
  </si>
  <si>
    <t>1751900840</t>
  </si>
  <si>
    <t>2*0,78*4</t>
  </si>
  <si>
    <t>6,8*0,78*4</t>
  </si>
  <si>
    <t>274354211</t>
  </si>
  <si>
    <t>Bednění základových pasů - odstranění</t>
  </si>
  <si>
    <t>-499406279</t>
  </si>
  <si>
    <t>274361116</t>
  </si>
  <si>
    <t>Výztuž základových pasů, prahů, věnců a ostruh z betonářské oceli 10 505</t>
  </si>
  <si>
    <t>-411955450</t>
  </si>
  <si>
    <t>Poznámka k položce:_x000D_
21,216*0,08728=1,852</t>
  </si>
  <si>
    <t>Svislé a kompletní konstrukce</t>
  </si>
  <si>
    <t>317321118</t>
  </si>
  <si>
    <t>Mostní římsy ze ŽB C 30/37</t>
  </si>
  <si>
    <t>1902708433</t>
  </si>
  <si>
    <t>Poznámka k položce:_x000D_
2x ŽB římsa z betonu C30/37
6,8m*0,3m*0,75m*2ks=3,060</t>
  </si>
  <si>
    <t>317321191</t>
  </si>
  <si>
    <t>Příplatek k mostním římsám ze ŽB za betonáž malého rozsahu do 25 m3</t>
  </si>
  <si>
    <t>-1831033868</t>
  </si>
  <si>
    <t>317353121</t>
  </si>
  <si>
    <t>Bednění mostních říms všech tvarů - zřízení</t>
  </si>
  <si>
    <t>-1290766145</t>
  </si>
  <si>
    <t>6,8*0,3*4</t>
  </si>
  <si>
    <t>0,3*0,75*4</t>
  </si>
  <si>
    <t>317353221</t>
  </si>
  <si>
    <t>Bednění mostních říms všech tvarů - odstranění</t>
  </si>
  <si>
    <t>-1590758762</t>
  </si>
  <si>
    <t>317361116</t>
  </si>
  <si>
    <t>Výztuž mostních říms z betonářské oceli 10 505</t>
  </si>
  <si>
    <t>760376251</t>
  </si>
  <si>
    <t>Poznámka k položce:_x000D_
3,06*0,12821=0,392</t>
  </si>
  <si>
    <t>334323218</t>
  </si>
  <si>
    <t>Mostní křídla a závěrné zídky ze ŽB C 30/37</t>
  </si>
  <si>
    <t>1587399700</t>
  </si>
  <si>
    <t>Poznámka k položce:_x000D_
6,8m*2,04m*0,6m+6,8m*1,85m*0,6m=15,871</t>
  </si>
  <si>
    <t>334323291</t>
  </si>
  <si>
    <t>Příplatek k mostním křídlům a závěrným zídkám ze ŽB za betonáž malého rozsahu do 25 m3</t>
  </si>
  <si>
    <t>-372178519</t>
  </si>
  <si>
    <t>334352111</t>
  </si>
  <si>
    <t>Bednění mostních křídel a závěrných zídek ze systémového bednění s výplní z překližek - zřízení</t>
  </si>
  <si>
    <t>-604390788</t>
  </si>
  <si>
    <t>6,8*2,04*2</t>
  </si>
  <si>
    <t>6,8*1,85*2</t>
  </si>
  <si>
    <t>0,6*2,04*2</t>
  </si>
  <si>
    <t>0,6*1,85*2</t>
  </si>
  <si>
    <t>334352211</t>
  </si>
  <si>
    <t>Bednění mostních křídel a závěrných zídek ze systémového bednění s výplní z překližek - odstranění</t>
  </si>
  <si>
    <t>1274278544</t>
  </si>
  <si>
    <t>334361226</t>
  </si>
  <si>
    <t>Výztuž křídel, závěrných zdí z betonářské oceli 10 505</t>
  </si>
  <si>
    <t>-2082407163</t>
  </si>
  <si>
    <t>Poznámka k položce:_x000D_
15,871*0,12821=2,035</t>
  </si>
  <si>
    <t>389121112</t>
  </si>
  <si>
    <t>Osazení dílců rámové konstrukce propustků a podchodů hmotnosti do 10 t</t>
  </si>
  <si>
    <t>1256748721</t>
  </si>
  <si>
    <t>Poznámka k položce:_x000D_
Propusty z rámových prefabrikátů s pero-drážka, s vodotěsným spojem s pražovým tesněním, včetně železobetonové monolitické dobetonávky rámu v čelech na vtoku i výtoku, vnitřní rozměr rámu 2 x 150/100 cm
7m+7m=14,000</t>
  </si>
  <si>
    <t>59383452</t>
  </si>
  <si>
    <t>propust rámová 1,00x1,50x1,00m</t>
  </si>
  <si>
    <t>-2039928362</t>
  </si>
  <si>
    <t>451315125</t>
  </si>
  <si>
    <t>Podkladní nebo výplňová vrstva z betonu C 16/20 tl do 150 mm</t>
  </si>
  <si>
    <t>249218163</t>
  </si>
  <si>
    <t>Poznámka k položce:_x000D_
Podkladní beton C16/20 pod ŽB. základ v tl. 0,15 m</t>
  </si>
  <si>
    <t>2*2,2*7</t>
  </si>
  <si>
    <t>451315137</t>
  </si>
  <si>
    <t>Podkladní nebo výplňová vrstva z betonu C 25/30 tl do 200 mm</t>
  </si>
  <si>
    <t>-291098588</t>
  </si>
  <si>
    <t>Poznámka k položce:_x000D_
Podkladní beton pod rámovými profily vyztužené KARI sítí - oka 100x100 mm, tl. 0,4 m</t>
  </si>
  <si>
    <t>4,4*7*2</t>
  </si>
  <si>
    <t>RHU.12563241005</t>
  </si>
  <si>
    <t>kari síť RM 100 (100 x 100mm)</t>
  </si>
  <si>
    <t>359995325</t>
  </si>
  <si>
    <t>Poznámka k položce:_x000D_
Do betonu -  (včetně vrtání + kotvící výztuže + vlepování výztuže na chemickou kotvu)
Podkladní beton pod rámovými profily vyztužené KARI sítí - oka 100x100 mm
Obetonávka rámového propustku (nadbetonávka tl. 150 - 200 mm)</t>
  </si>
  <si>
    <t>-931992136</t>
  </si>
  <si>
    <t>Poznámka k položce:_x000D_
Pod dlažbou z lomového kamene v místě vtoku a výtoku, tl. 0,1 m, C 20/25n, XF3</t>
  </si>
  <si>
    <t>451577121</t>
  </si>
  <si>
    <t>Podkladní a výplňová vrstva z kameniva drceného tl do 200 mm</t>
  </si>
  <si>
    <t>416910786</t>
  </si>
  <si>
    <t>Poznámka k položce:_x000D_
Podsyp ze štěrkodrti ŠD 0/63 mm pod základovými pasy a profily z rámových segmentů, v tl. 0,15 m
Podsyp ze štěrkodrti ŠD 0/32 mm pod dlažbou, tl. 0,15 m</t>
  </si>
  <si>
    <t>4,4*7</t>
  </si>
  <si>
    <t>7*2,5*2</t>
  </si>
  <si>
    <t>207-58</t>
  </si>
  <si>
    <t>633849926</t>
  </si>
  <si>
    <t>Poznámka k položce:_x000D_
Betonový stabilizační práh dlažby š. 0,20 m a v. 0,60 m
C 20/25n, XF3_x000D_
0,2m*0,6m*(5,3m+33,4m-23,17m)=1,86</t>
  </si>
  <si>
    <t>1374866710</t>
  </si>
  <si>
    <t>Poznámka k položce:_x000D_
Vtokový a výtokový prostor propustku
Uložení do betonového lože z C 20/25n, XF3, tl. 0,05 m, tl. dlažby 0,25 m</t>
  </si>
  <si>
    <t>795338860</t>
  </si>
  <si>
    <t>Poznámka k položce:_x000D_
Vtokový a výtokový prostor propustku
Vyspárování cementovou maltou M25-XF3</t>
  </si>
  <si>
    <t>899623151</t>
  </si>
  <si>
    <t>Obetonování potrubí nebo zdiva stok betonem prostým tř. C 16/20 v otevřeném výkopu</t>
  </si>
  <si>
    <t>-110278408</t>
  </si>
  <si>
    <t>Poznámka k položce:_x000D_
Podbetonávka odvodňovací drenáže tl. 150 mm</t>
  </si>
  <si>
    <t>0,75*0,3*7*2</t>
  </si>
  <si>
    <t>911121111</t>
  </si>
  <si>
    <t>Montáž zábradlí ocelového přichyceného vruty do betonového podkladu</t>
  </si>
  <si>
    <t>-870337140</t>
  </si>
  <si>
    <t>R001</t>
  </si>
  <si>
    <t>Zábradlí silniční s vdorovnými madly - dodávka</t>
  </si>
  <si>
    <t>1431009433</t>
  </si>
  <si>
    <t>919535556</t>
  </si>
  <si>
    <t>Obetonování trubního propustku betonem se zvýšenými nároky na prostředí tř. C 25/30</t>
  </si>
  <si>
    <t>-538789807</t>
  </si>
  <si>
    <t>Poznámka k položce:_x000D_
Obetonávka rámového propustku (nadbetonávka tl. 150 - 200 mm)</t>
  </si>
  <si>
    <t>7*0,2*3,8</t>
  </si>
  <si>
    <t>-1818970748</t>
  </si>
  <si>
    <t>43,74*2</t>
  </si>
  <si>
    <t>668495660</t>
  </si>
  <si>
    <t>43,74*2*14</t>
  </si>
  <si>
    <t>-1250031142</t>
  </si>
  <si>
    <t>Poznámka k položce:_x000D_
Nestmelené kamenivo</t>
  </si>
  <si>
    <t>-1652020568</t>
  </si>
  <si>
    <t>PSV</t>
  </si>
  <si>
    <t>Práce a dodávky PSV</t>
  </si>
  <si>
    <t>711</t>
  </si>
  <si>
    <t>Izolace proti vodě, vlhkosti a plynům</t>
  </si>
  <si>
    <t>711112051</t>
  </si>
  <si>
    <t>Provedení izolace proti zemní vlhkosti svislé za studena 2x nátěr tekutou elastickou hydroizolací</t>
  </si>
  <si>
    <t>1543454090</t>
  </si>
  <si>
    <t>Poznámka k položce:_x000D_
Nátěr rubu čela a základu žel. bet propustku, 2x penetral alp
((3,88+1,45)*6,8+(3,7+1,25)*6,8+8,3*7)*2=256,008</t>
  </si>
  <si>
    <t>24617152</t>
  </si>
  <si>
    <t>hmota hydroizolační asfaltová dvousložková aplikace nástřikem do spodní stavby</t>
  </si>
  <si>
    <t>litr</t>
  </si>
  <si>
    <t>1856448857</t>
  </si>
  <si>
    <t>Poznámka k položce:_x000D_
Spotřeba: 4,5 l/m2</t>
  </si>
  <si>
    <t>256,008 * 4,5 " Přepočtené koeficientem množství</t>
  </si>
  <si>
    <t>711132111</t>
  </si>
  <si>
    <t>Provedení izolace proti zemní vlhkosti pásy na sucho samolepící svislé</t>
  </si>
  <si>
    <t>1496858538</t>
  </si>
  <si>
    <t>Poznámka k položce:_x000D_
Izolace asfaltovými pásy rubu čela a základu žel. bet propustku + obetonávky rámových segmentů
((3,88+1,45)*6,8+(3,7+1,25)*6,8+8,3*7)=128,004</t>
  </si>
  <si>
    <t>62866281</t>
  </si>
  <si>
    <t>pás asfaltový samolepicí modifikovaný SBS tl 3,0mm s vložkou ze skleněné tkaniny se spalitelnou fólií nebo jemnozrnným minerálním posypem nebo textilií na horním povrchu</t>
  </si>
  <si>
    <t>241534188</t>
  </si>
  <si>
    <t>128,004 * 1,221 " Přepočtené koeficientem množství</t>
  </si>
  <si>
    <t>711491272</t>
  </si>
  <si>
    <t>Provedení doplňků izolace proti vodě na ploše svislé z textilií vrstva ochranná</t>
  </si>
  <si>
    <t>1908497262</t>
  </si>
  <si>
    <t>Poznámka k položce:_x000D_
Ochrana geotextilií rubu bet objektů žel. bet propustku + obetonávky rámových segmentů
((3,88+1,45)*6,8+(3,7+1,25)*6,8+8,3*7)=128,004</t>
  </si>
  <si>
    <t>69311068</t>
  </si>
  <si>
    <t>geotextilie netkaná separační, ochranná, filtrační, drenážní PP 300g/m2</t>
  </si>
  <si>
    <t>-1593840185</t>
  </si>
  <si>
    <t>128,004 * 1,05 " Přepočtené koeficientem množství</t>
  </si>
  <si>
    <t>998711101</t>
  </si>
  <si>
    <t>Přesun hmot tonážní pro izolace proti vodě, vlhkosti a plynům v objektech v do 6 m</t>
  </si>
  <si>
    <t>1858588256</t>
  </si>
  <si>
    <t>SO 102.2 - Rámový propust v km 0,120 - Stavební úpravy mimo obvod pozemkových úprav (investor obec Záchlumí)</t>
  </si>
  <si>
    <t>1210220029</t>
  </si>
  <si>
    <t>-1748804534</t>
  </si>
  <si>
    <t>36*0,15</t>
  </si>
  <si>
    <t>-2003341199</t>
  </si>
  <si>
    <t>5,2*11</t>
  </si>
  <si>
    <t>1546790574</t>
  </si>
  <si>
    <t>Poznámka k položce:_x000D_
Hloubení rýhy pro betonový stabilizační práh dlažby š. 0,20 m a v. 0,60 m
Výtok: 0,2m*0,6m*18m=2,160</t>
  </si>
  <si>
    <t>1839980279</t>
  </si>
  <si>
    <t>59,36</t>
  </si>
  <si>
    <t>254278793</t>
  </si>
  <si>
    <t>59,36*5</t>
  </si>
  <si>
    <t>1232685859</t>
  </si>
  <si>
    <t>Poznámka k položce:_x000D_
hloubení rýh
2,160m3=2,160 [B]
57,2m3=57,200 [C]
Celkem: B+C=59,36 [D]
2 t/m3</t>
  </si>
  <si>
    <t>59,36*2</t>
  </si>
  <si>
    <t>-1187909835</t>
  </si>
  <si>
    <t>-788330056</t>
  </si>
  <si>
    <t>Poznámka k položce:_x000D_
ornice z mezideponie</t>
  </si>
  <si>
    <t>-8474105</t>
  </si>
  <si>
    <t>-493835778</t>
  </si>
  <si>
    <t>36 * 0,02 " Přepočtené koeficientem množství</t>
  </si>
  <si>
    <t>-1147235357</t>
  </si>
  <si>
    <t>840137296</t>
  </si>
  <si>
    <t>Poznámka k položce:_x000D_
tl. 0,1 m, C 20/25n, XF3</t>
  </si>
  <si>
    <t>-448833465</t>
  </si>
  <si>
    <t>Poznámka k položce:_x000D_
Podsyp ze štěrkodrti ŠD 0/32 mm pod dlažbou, tl. 0,15 m</t>
  </si>
  <si>
    <t>2041013509</t>
  </si>
  <si>
    <t>Poznámka k položce:_x000D_
Betonový stabilizační práh dlažby š. 0,20 m a v. 0,60 m
C 20/25n, XF3</t>
  </si>
  <si>
    <t>0,2*0,6*18</t>
  </si>
  <si>
    <t>438034984</t>
  </si>
  <si>
    <t>Poznámka k položce:_x000D_
Výtokový prostor propustku
Uložení do betonového lože z C 20/25n, XF3, tl. 0,05 m, tl. dlažby 0,25 m</t>
  </si>
  <si>
    <t>-1955694582</t>
  </si>
  <si>
    <t>Poznámka k položce:_x000D_
Vyspárování cementovou maltou M25-XF3</t>
  </si>
  <si>
    <t>334294137</t>
  </si>
  <si>
    <t>SO 102.3 - Rámový propust v km0,120 - Mimo zastavěné území</t>
  </si>
  <si>
    <t>-756551545</t>
  </si>
  <si>
    <t>Poznámka k položce:_x000D_
Sejmutí ornice v tl. 0,15 m,  na mezideponii pro zpětné rozprostření 5,25 m3, přebytek na skládku</t>
  </si>
  <si>
    <t>-574094599</t>
  </si>
  <si>
    <t>Poznámka k položce:_x000D_
Odkop zeminy v místě budoucí dlažky z lomového kamene - vtok, výtok</t>
  </si>
  <si>
    <t>8*11</t>
  </si>
  <si>
    <t>-1849528522</t>
  </si>
  <si>
    <t>35*0,15</t>
  </si>
  <si>
    <t>2094471805</t>
  </si>
  <si>
    <t>Poznámka k položce:_x000D_
Hloubení rýhy pro betonový stabilizační práh dlažby š. 0,20 m a v. 0,60 m
C 20/25n, XF3
_x000D_
Vtok: 0,2m*0,6m*23,17m=2,78 m3</t>
  </si>
  <si>
    <t>-307200711</t>
  </si>
  <si>
    <t>(88-35)*0,15</t>
  </si>
  <si>
    <t>88</t>
  </si>
  <si>
    <t>2,78</t>
  </si>
  <si>
    <t>98,73*2</t>
  </si>
  <si>
    <t>2110887701</t>
  </si>
  <si>
    <t>197,46+5,25</t>
  </si>
  <si>
    <t>-387515918</t>
  </si>
  <si>
    <t>-1786494276</t>
  </si>
  <si>
    <t>-1974223512</t>
  </si>
  <si>
    <t>35 * 0,02 " Přepočtené koeficientem množství</t>
  </si>
  <si>
    <t>747715781</t>
  </si>
  <si>
    <t>1439614095</t>
  </si>
  <si>
    <t>113320222</t>
  </si>
  <si>
    <t>-1849095607</t>
  </si>
  <si>
    <t>Poznámka k položce:_x000D_
Betonový stabilizační práh dlažby š. 0,20 m a v. 0,60 m
C 20/25n, XF3_x000D_
0,2m*0,6m*23,17m=2,78</t>
  </si>
  <si>
    <t>752193718</t>
  </si>
  <si>
    <t>Poznámka k položce:_x000D_
Vtokový prostor propustku
Uložení do betonového lože z C 20/25n, XF3, tl. 0,05 m, tl. dlažby 0,25 m</t>
  </si>
  <si>
    <t>1536793938</t>
  </si>
  <si>
    <t>Poznámka k položce:_x000D_
Vtokový prostor propustku
Vyspárování cementovou maltou M25-XF3</t>
  </si>
  <si>
    <t>SO 103 - Propust km 0,228</t>
  </si>
  <si>
    <t>122151102</t>
  </si>
  <si>
    <t>Odkopávky a prokopávky nezapažené v hornině třídy těžitelnosti I skupiny 1 a 2 objem do 50 m3 strojně</t>
  </si>
  <si>
    <t>166390450</t>
  </si>
  <si>
    <t>Poznámka k položce:_x000D_
Odkop zeminy v místě budoucí dlažky z lomového kamene</t>
  </si>
  <si>
    <t>2*3,6*6,2</t>
  </si>
  <si>
    <t>131151102</t>
  </si>
  <si>
    <t>Hloubení jam nezapažených v hornině třídy těžitelnosti I skupiny 1 a 2 objem do 50 m3 strojně</t>
  </si>
  <si>
    <t>-1289710378</t>
  </si>
  <si>
    <t>7,93*((2,5*1,2)+(1,2*1,2))</t>
  </si>
  <si>
    <t>2098904977</t>
  </si>
  <si>
    <t>Poznámka k položce:_x000D_
Hloubení rýhy pro betonový stabilizační práh dlažby š. 0,20 m a v. 0,60 m
C 20/25n, XF3
Na vtoku: 2,00ks*(2,07m+3,02m)=10,180 [A]
Na výtoku: 2,00ks*(2,05m+0,75m+1,73m)=9,060 [B]
A+B=19,240 [C]
Celkem: C*0,20m*0,60m=2,309 [D]</t>
  </si>
  <si>
    <t>-1993015710</t>
  </si>
  <si>
    <t>1041561026</t>
  </si>
  <si>
    <t>82,158*5</t>
  </si>
  <si>
    <t>2105953397</t>
  </si>
  <si>
    <t>Poznámka k položce:_x000D_
Zemina v místě budoucí dlažky z lomového kamene
Zemina z výkopu jámy
Zemina z hloubení rýh
44,64m3=44,640 [A]
35,209m3=35,209 [B]
2,309m3=2,309 [C]
Celkem: A+B+C=82,158 [D]
2 t/m2</t>
  </si>
  <si>
    <t>82,158*2</t>
  </si>
  <si>
    <t>-638421953</t>
  </si>
  <si>
    <t>-1347349103</t>
  </si>
  <si>
    <t>Poznámka k položce:_x000D_
Zásyp jámy
vhodný nenamrzavý materiál
 do násypu dle ČSN 73 61 33
Hutněno po vrstvách max. tl. 0,30 m
35,209m3-2,5m*0,1m*7,93m-1m*0,25m*7,93m-1m*0,65m*7,93m=26,090</t>
  </si>
  <si>
    <t>-731461233</t>
  </si>
  <si>
    <t>Poznámka k položce:_x000D_
Zásyp jámy
Vhodný nenamrzavý materiál
 do násypu dle ČSN 73 61 33
Hutněno po vrstvách max. tl. 0,30 m</t>
  </si>
  <si>
    <t>26,09*2</t>
  </si>
  <si>
    <t>-1434333006</t>
  </si>
  <si>
    <t>Poznámka k položce:_x000D_
Urovnání a zahutnění pláně Edef,2 = 45 MPa pod podkladním betonem
Urovnání pláně do sklonu 3,00% a zahutnění pláně Edef,2 = 45 MPa</t>
  </si>
  <si>
    <t>7,93*2,5</t>
  </si>
  <si>
    <t>451315114</t>
  </si>
  <si>
    <t>Podkladní nebo výplňová vrstva z betonu C 12/15 tl do 100 mm</t>
  </si>
  <si>
    <t>-1826479590</t>
  </si>
  <si>
    <t>Poznámka k položce:_x000D_
Podkladní beton š. 2,50 m a tl. 0,10 m pro lůžko ŽB troub
C 12/15n, X0</t>
  </si>
  <si>
    <t>451315136</t>
  </si>
  <si>
    <t>Podkladní nebo výplňová vrstva z betonu C 20/25 tl do 200 mm</t>
  </si>
  <si>
    <t>-1008601487</t>
  </si>
  <si>
    <t>Poznámka k položce:_x000D_
Betonové lůžko pro ŽB trouby š. 1,00 m a v. 0,25 m, 
C20/25n, XF3</t>
  </si>
  <si>
    <t>7,93*1</t>
  </si>
  <si>
    <t>821145221</t>
  </si>
  <si>
    <t>Poznámka k položce:_x000D_
Dlažba z lomového kamene tl. 0,20 m
Uložení do betonového lože z C20/25n, XF3, tl. min. 0,20 m
tl. 0,1 m
Na vtoku: 18,00m2=18,000 [A]
Na výtoku: 15,8m2=15,800 [B]
A+B=33,800 [C]</t>
  </si>
  <si>
    <t>1170669949</t>
  </si>
  <si>
    <t>Poznámka k položce:_x000D_
Dlažba z lomového kamene tl. 0,20 m
Uložení do betonového lože z C20/25n, XF3, tl. min. 0,20 m
tl. 0,05 m
Na vtoku: 18,00m2=18,000 [A]
Na výtoku: 15,8m2=15,800 [B]
A+B=33,800 [C]</t>
  </si>
  <si>
    <t>33,8*5</t>
  </si>
  <si>
    <t>-971967915</t>
  </si>
  <si>
    <t>Poznámka k položce:_x000D_
Betonový stabilizační práh dlažby š. 0,20 m a v. 0,60 m
C 20/25n, XF3
Na vtoku: 2,00ks*(2,07m+3,02m)=10,180 [A]
Na výtoku: 2,00ks*(2,05m+0,75m+1,73m)=9,060 [B
]
A+B=19,240 [C]
Celkem: C*0,20m*0,60m=2,309 [D]</t>
  </si>
  <si>
    <t>-585238081</t>
  </si>
  <si>
    <t>Poznámka k položce:_x000D_
Dlažba z lomového kamene tl. 0,20 m
Uložení do betonového lože z C20/25n, XF3, tl. min. 0,20 m
tl. 0,05 m
Vyspárování cementovou maltou M25-XF3
Na vtoku: 18,00m2=18,000 [A]
Na výtoku: 15,8m2=15,800 [B]
A+B=33,800 [C]</t>
  </si>
  <si>
    <t>273021556</t>
  </si>
  <si>
    <t>Poznámka k položce:_x000D_
Vyspárování cementovou maltou M25-XF3
Na vtoku: 18,00m2=18,000 [A]
Na výtoku: 15,8m2=15,800 [B]
A+B=33,800 [C]</t>
  </si>
  <si>
    <t>-1183899898</t>
  </si>
  <si>
    <t>Poznámka k položce:_x000D_
Obetonávka ŽB trouby v tl. 0,15 m z betonu C20/25n, XF3
(1m*0,7m-3,14*0,25*0,25)*5,5m(dl.)=2,771 [A]</t>
  </si>
  <si>
    <t>919521130</t>
  </si>
  <si>
    <t>-1236812224</t>
  </si>
  <si>
    <t>Poznámka k položce:_x000D_
Trouby TZH-Q 50/250
Včetně podkladních betonových pražců</t>
  </si>
  <si>
    <t>PFB.1020201</t>
  </si>
  <si>
    <t>Trouba hrdlová železobetonová TZH-Q 50/250</t>
  </si>
  <si>
    <t>-1797131567</t>
  </si>
  <si>
    <t>Poznámka k položce:_x000D_
500/2500</t>
  </si>
  <si>
    <t>-925531159</t>
  </si>
  <si>
    <t>SO 104 - Propust km 1,757</t>
  </si>
  <si>
    <t>122877255</t>
  </si>
  <si>
    <t>2*4,05*3,6</t>
  </si>
  <si>
    <t>131151103</t>
  </si>
  <si>
    <t>Hloubení jam nezapažených v hornině třídy těžitelnosti I skupiny 1 a 2 objem do 100 m3 strojně</t>
  </si>
  <si>
    <t>1723199544</t>
  </si>
  <si>
    <t>8,87*((2,5*1,5)+(1,5*1,5))</t>
  </si>
  <si>
    <t>483996936</t>
  </si>
  <si>
    <t>Poznámka k položce:_x000D_
Hloubení rýhy pro betonový stabilizační práh dlažby š. 0,20 m a v. 0,60 m
C 20/25n, XF3
Na vtoku:5,65m3=5,650 [A]
Na výtoku: 2,40m3=2,400 [B]
A+B=8,050 [C]
Celkem: C*0,20m*0,60m=0,966 [D]</t>
  </si>
  <si>
    <t>1217390556</t>
  </si>
  <si>
    <t>-562973647</t>
  </si>
  <si>
    <t>83,346*5</t>
  </si>
  <si>
    <t>610559647</t>
  </si>
  <si>
    <t>Poznámka k položce:_x000D_
Zemina v místě budoucí dlažky z lomového kamene
Zemina z výkopu jámy
Zemina z hloubení rýh
29,16m3=29,160 [A]
53,22m3=53,220 [B]
0,966m3=0,966 [C]
Celkem: A+B+C=83,346 [D]</t>
  </si>
  <si>
    <t>83,346*2</t>
  </si>
  <si>
    <t>157661104</t>
  </si>
  <si>
    <t>-125840643</t>
  </si>
  <si>
    <t>Poznámka k položce:_x000D_
Zásyp jámy
vhodný nenamrzavý materiál
do násypu dle ČSN 73 61 33
 Hutněno po vrstvách max. tl. 0,30 m
53,22-2,5*0,1*8,87-1*0,25*8,87-1*0,8*8,87=41,689</t>
  </si>
  <si>
    <t>2017170791</t>
  </si>
  <si>
    <t>Poznámka k položce:_x000D_
Zásyp jámy
Vhodný nenamrzavý materiál
do násypu dle ČSN 73 61 33
Hutněno po vrstvách max. tl. 0,30 m</t>
  </si>
  <si>
    <t>41,689*2</t>
  </si>
  <si>
    <t>877760382</t>
  </si>
  <si>
    <t>8,87*2,5</t>
  </si>
  <si>
    <t>2074623529</t>
  </si>
  <si>
    <t>-984769567</t>
  </si>
  <si>
    <t>8,87*1</t>
  </si>
  <si>
    <t>1247896812</t>
  </si>
  <si>
    <t>Poznámka k položce:_x000D_
Dlažba z lomového kamene tl. 0,20 m
Uložení do betonového lože z C20/25n, XF3, tl. min. 0,20 m
tl. 0,1 m
Na vtoku: 21,1m2=21,100 [A]
Na výtoku: 12,9m2=12,900 [B]
A+B=34,000 [C]</t>
  </si>
  <si>
    <t>-1153017892</t>
  </si>
  <si>
    <t>Poznámka k položce:_x000D_
Dlažba z lomového kamene tl. 0,20 m
Uložení do betonového lože z C20/25n, XF3, tl. min. 0,20 m
tl. 0,05 m
Na vtoku: 21,1m2=21,100 [A]
Na výtoku: 12,9m2=12,900 [B]
A+B=34,000 [C]</t>
  </si>
  <si>
    <t>34*5</t>
  </si>
  <si>
    <t>-1488030174</t>
  </si>
  <si>
    <t>Poznámka k položce:_x000D_
Betonový stabilizační práh dlažby š. 0,20 m a v. 0,60 m
C 20/25n, XF3
Na vtoku:5,65m=5,650 [A]
Na výtoku: 2,40m=2,400 [B]
A+B=8,050 [C]
Celkem: C*0,20m*0,60m=0,966 [D]</t>
  </si>
  <si>
    <t>-1580405944</t>
  </si>
  <si>
    <t>-1402803583</t>
  </si>
  <si>
    <t>Poznámka k položce:_x000D_
Dlažba z lomového kamene tl. 0,20 m
Vyspárování cementovou maltou M25-XF3
Na vtoku: 21,1m2=21,100 [A]
Na výtoku: 12,9m2=12,900 [B]
A+B=34,000 [C]</t>
  </si>
  <si>
    <t>934242349</t>
  </si>
  <si>
    <t>Poznámka k položce:_x000D_
Obetonávka ŽB trouby v tl. 0,20 m z betonu C20/25n, XF3
(1m*0,8m-3,14*0,3*0,3)*5,5m(dl.)=2,846</t>
  </si>
  <si>
    <t>919521140</t>
  </si>
  <si>
    <t>Zřízení silničního propustku z trub betonových nebo ŽB DN 600</t>
  </si>
  <si>
    <t>144453855</t>
  </si>
  <si>
    <t>Poznámka k položce:_x000D_
Trouby TZH-Q 60/250
Včetně podkladních betonových pražců</t>
  </si>
  <si>
    <t>PFB.1020301</t>
  </si>
  <si>
    <t>Trouba hrdlová železobetonová TZH-Q 60/250</t>
  </si>
  <si>
    <t>1775399269</t>
  </si>
  <si>
    <t>Poznámka k položce:_x000D_
600/2500</t>
  </si>
  <si>
    <t>966008113</t>
  </si>
  <si>
    <t>Bourání trubního propustku DN přes 500 do 800</t>
  </si>
  <si>
    <t>1127276691</t>
  </si>
  <si>
    <t>Poznámka k položce:_x000D_
Vybourání stávajícího betonového propustku DN 600</t>
  </si>
  <si>
    <t>966008311</t>
  </si>
  <si>
    <t>Bourání čela trubního propustku z betonu železového</t>
  </si>
  <si>
    <t>-1535017652</t>
  </si>
  <si>
    <t>Poznámka k položce:_x000D_
Vybourání stávajících betonových čel</t>
  </si>
  <si>
    <t>2,8*0,5*1,5*2</t>
  </si>
  <si>
    <t>997221571</t>
  </si>
  <si>
    <t>Vodorovná doprava vybouraných hmot do 1 km</t>
  </si>
  <si>
    <t>972162581</t>
  </si>
  <si>
    <t>5,7*2,4</t>
  </si>
  <si>
    <t>997221579</t>
  </si>
  <si>
    <t>Příplatek ZKD 1 km u vodorovné dopravy vybouraných hmot</t>
  </si>
  <si>
    <t>-247510335</t>
  </si>
  <si>
    <t>5,7*2,4*14</t>
  </si>
  <si>
    <t>997221615</t>
  </si>
  <si>
    <t>Poplatek za uložení na skládce (skládkovné) stavebního odpadu betonového kód odpadu 17 01 01</t>
  </si>
  <si>
    <t>-776221620</t>
  </si>
  <si>
    <t>Poznámka k položce:_x000D_
Betonová suť
4,20m3=4,200 [A]
7,50m*0,20m2/m=1,500 [B]
Celkem: A+B=5,700 [C]
2,4 t/m3</t>
  </si>
  <si>
    <t>1253087721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</si>
</sst>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2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11" t="s">
        <v>5</v>
      </c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6" t="s">
        <v>14</v>
      </c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R5" s="19"/>
      <c r="BE5" s="19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7" t="s">
        <v>17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R6" s="19"/>
      <c r="BE6" s="194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4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4"/>
      <c r="BS8" s="16" t="s">
        <v>6</v>
      </c>
    </row>
    <row r="9" spans="1:74" ht="14.45" customHeight="1">
      <c r="B9" s="19"/>
      <c r="AR9" s="19"/>
      <c r="BE9" s="194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94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194"/>
      <c r="BS11" s="16" t="s">
        <v>6</v>
      </c>
    </row>
    <row r="12" spans="1:74" ht="6.95" customHeight="1">
      <c r="B12" s="19"/>
      <c r="AR12" s="19"/>
      <c r="BE12" s="194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194"/>
      <c r="BS13" s="16" t="s">
        <v>6</v>
      </c>
    </row>
    <row r="14" spans="1:74">
      <c r="B14" s="19"/>
      <c r="E14" s="198" t="s">
        <v>28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6" t="s">
        <v>26</v>
      </c>
      <c r="AN14" s="28" t="s">
        <v>28</v>
      </c>
      <c r="AR14" s="19"/>
      <c r="BE14" s="194"/>
      <c r="BS14" s="16" t="s">
        <v>6</v>
      </c>
    </row>
    <row r="15" spans="1:74" ht="6.95" customHeight="1">
      <c r="B15" s="19"/>
      <c r="AR15" s="19"/>
      <c r="BE15" s="194"/>
      <c r="BS15" s="16" t="s">
        <v>3</v>
      </c>
    </row>
    <row r="16" spans="1:74" ht="12" customHeight="1">
      <c r="B16" s="19"/>
      <c r="D16" s="26" t="s">
        <v>29</v>
      </c>
      <c r="AK16" s="26" t="s">
        <v>25</v>
      </c>
      <c r="AN16" s="24" t="s">
        <v>30</v>
      </c>
      <c r="AR16" s="19"/>
      <c r="BE16" s="194"/>
      <c r="BS16" s="16" t="s">
        <v>3</v>
      </c>
    </row>
    <row r="17" spans="2:71" ht="18.399999999999999" customHeight="1">
      <c r="B17" s="19"/>
      <c r="E17" s="24" t="s">
        <v>31</v>
      </c>
      <c r="AK17" s="26" t="s">
        <v>26</v>
      </c>
      <c r="AN17" s="24" t="s">
        <v>32</v>
      </c>
      <c r="AR17" s="19"/>
      <c r="BE17" s="194"/>
      <c r="BS17" s="16" t="s">
        <v>33</v>
      </c>
    </row>
    <row r="18" spans="2:71" ht="6.95" customHeight="1">
      <c r="B18" s="19"/>
      <c r="AR18" s="19"/>
      <c r="BE18" s="194"/>
      <c r="BS18" s="16" t="s">
        <v>6</v>
      </c>
    </row>
    <row r="19" spans="2:71" ht="12" customHeight="1">
      <c r="B19" s="19"/>
      <c r="D19" s="26" t="s">
        <v>34</v>
      </c>
      <c r="AK19" s="26" t="s">
        <v>25</v>
      </c>
      <c r="AN19" s="24" t="s">
        <v>1</v>
      </c>
      <c r="AR19" s="19"/>
      <c r="BE19" s="194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194"/>
      <c r="BS20" s="16" t="s">
        <v>33</v>
      </c>
    </row>
    <row r="21" spans="2:71" ht="6.95" customHeight="1">
      <c r="B21" s="19"/>
      <c r="AR21" s="19"/>
      <c r="BE21" s="194"/>
    </row>
    <row r="22" spans="2:71" ht="12" customHeight="1">
      <c r="B22" s="19"/>
      <c r="D22" s="26" t="s">
        <v>35</v>
      </c>
      <c r="AR22" s="19"/>
      <c r="BE22" s="194"/>
    </row>
    <row r="23" spans="2:71" ht="16.5" customHeight="1">
      <c r="B23" s="19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9"/>
      <c r="BE23" s="194"/>
    </row>
    <row r="24" spans="2:71" ht="6.95" customHeight="1">
      <c r="B24" s="19"/>
      <c r="AR24" s="19"/>
      <c r="BE24" s="19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4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1">
        <f>ROUND(AG94,2)</f>
        <v>0</v>
      </c>
      <c r="AL26" s="202"/>
      <c r="AM26" s="202"/>
      <c r="AN26" s="202"/>
      <c r="AO26" s="202"/>
      <c r="AR26" s="31"/>
      <c r="BE26" s="194"/>
    </row>
    <row r="27" spans="2:71" s="1" customFormat="1" ht="6.95" customHeight="1">
      <c r="B27" s="31"/>
      <c r="AR27" s="31"/>
      <c r="BE27" s="194"/>
    </row>
    <row r="28" spans="2:71" s="1" customFormat="1">
      <c r="B28" s="31"/>
      <c r="L28" s="203" t="s">
        <v>37</v>
      </c>
      <c r="M28" s="203"/>
      <c r="N28" s="203"/>
      <c r="O28" s="203"/>
      <c r="P28" s="203"/>
      <c r="W28" s="203" t="s">
        <v>38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39</v>
      </c>
      <c r="AL28" s="203"/>
      <c r="AM28" s="203"/>
      <c r="AN28" s="203"/>
      <c r="AO28" s="203"/>
      <c r="AR28" s="31"/>
      <c r="BE28" s="194"/>
    </row>
    <row r="29" spans="2:71" s="2" customFormat="1" ht="14.45" customHeight="1">
      <c r="B29" s="35"/>
      <c r="D29" s="26" t="s">
        <v>40</v>
      </c>
      <c r="F29" s="26" t="s">
        <v>41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5"/>
      <c r="BE29" s="195"/>
    </row>
    <row r="30" spans="2:71" s="2" customFormat="1" ht="14.45" customHeight="1">
      <c r="B30" s="35"/>
      <c r="F30" s="26" t="s">
        <v>42</v>
      </c>
      <c r="L30" s="206">
        <v>0.15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5"/>
      <c r="BE30" s="195"/>
    </row>
    <row r="31" spans="2:71" s="2" customFormat="1" ht="14.45" hidden="1" customHeight="1">
      <c r="B31" s="35"/>
      <c r="F31" s="26" t="s">
        <v>43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5"/>
      <c r="BE31" s="195"/>
    </row>
    <row r="32" spans="2:71" s="2" customFormat="1" ht="14.45" hidden="1" customHeight="1">
      <c r="B32" s="35"/>
      <c r="F32" s="26" t="s">
        <v>44</v>
      </c>
      <c r="L32" s="206">
        <v>0.15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5"/>
      <c r="BE32" s="195"/>
    </row>
    <row r="33" spans="2:57" s="2" customFormat="1" ht="14.45" hidden="1" customHeight="1">
      <c r="B33" s="35"/>
      <c r="F33" s="26" t="s">
        <v>45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5"/>
      <c r="BE33" s="195"/>
    </row>
    <row r="34" spans="2:57" s="1" customFormat="1" ht="6.95" customHeight="1">
      <c r="B34" s="31"/>
      <c r="AR34" s="31"/>
      <c r="BE34" s="194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10" t="s">
        <v>48</v>
      </c>
      <c r="Y35" s="208"/>
      <c r="Z35" s="208"/>
      <c r="AA35" s="208"/>
      <c r="AB35" s="208"/>
      <c r="AC35" s="38"/>
      <c r="AD35" s="38"/>
      <c r="AE35" s="38"/>
      <c r="AF35" s="38"/>
      <c r="AG35" s="38"/>
      <c r="AH35" s="38"/>
      <c r="AI35" s="38"/>
      <c r="AJ35" s="38"/>
      <c r="AK35" s="207">
        <f>SUM(AK26:AK33)</f>
        <v>0</v>
      </c>
      <c r="AL35" s="208"/>
      <c r="AM35" s="208"/>
      <c r="AN35" s="208"/>
      <c r="AO35" s="209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55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2024-029-0169</v>
      </c>
      <c r="AR84" s="47"/>
    </row>
    <row r="85" spans="1:91" s="4" customFormat="1" ht="36.950000000000003" customHeight="1">
      <c r="B85" s="48"/>
      <c r="C85" s="49" t="s">
        <v>16</v>
      </c>
      <c r="L85" s="191" t="str">
        <f>K6</f>
        <v>Záchlumí - cesta od Valachu do České Rybné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15" t="str">
        <f>IF(AN8= "","",AN8)</f>
        <v>2. 5. 2024</v>
      </c>
      <c r="AN87" s="215"/>
      <c r="AR87" s="31"/>
    </row>
    <row r="88" spans="1:91" s="1" customFormat="1" ht="6.95" customHeight="1">
      <c r="B88" s="31"/>
      <c r="AR88" s="31"/>
    </row>
    <row r="89" spans="1:91" s="1" customFormat="1" ht="25.7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216" t="str">
        <f>IF(E17="","",E17)</f>
        <v>IDProjekt s.r.o., Sokolovská 94, 570 01  Litomyšl</v>
      </c>
      <c r="AN89" s="217"/>
      <c r="AO89" s="217"/>
      <c r="AP89" s="217"/>
      <c r="AR89" s="31"/>
      <c r="AS89" s="219" t="s">
        <v>56</v>
      </c>
      <c r="AT89" s="22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34</v>
      </c>
      <c r="AM90" s="216" t="str">
        <f>IF(E20="","",E20)</f>
        <v xml:space="preserve"> </v>
      </c>
      <c r="AN90" s="217"/>
      <c r="AO90" s="217"/>
      <c r="AP90" s="217"/>
      <c r="AR90" s="31"/>
      <c r="AS90" s="221"/>
      <c r="AT90" s="222"/>
      <c r="BD90" s="55"/>
    </row>
    <row r="91" spans="1:91" s="1" customFormat="1" ht="10.9" customHeight="1">
      <c r="B91" s="31"/>
      <c r="AR91" s="31"/>
      <c r="AS91" s="221"/>
      <c r="AT91" s="222"/>
      <c r="BD91" s="55"/>
    </row>
    <row r="92" spans="1:91" s="1" customFormat="1" ht="29.25" customHeight="1">
      <c r="B92" s="31"/>
      <c r="C92" s="187" t="s">
        <v>57</v>
      </c>
      <c r="D92" s="188"/>
      <c r="E92" s="188"/>
      <c r="F92" s="188"/>
      <c r="G92" s="188"/>
      <c r="H92" s="56"/>
      <c r="I92" s="190" t="s">
        <v>58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214" t="s">
        <v>59</v>
      </c>
      <c r="AH92" s="188"/>
      <c r="AI92" s="188"/>
      <c r="AJ92" s="188"/>
      <c r="AK92" s="188"/>
      <c r="AL92" s="188"/>
      <c r="AM92" s="188"/>
      <c r="AN92" s="190" t="s">
        <v>60</v>
      </c>
      <c r="AO92" s="188"/>
      <c r="AP92" s="218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3">
        <f>ROUND(SUM(AG95:AG105),2)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66" t="s">
        <v>1</v>
      </c>
      <c r="AR94" s="62"/>
      <c r="AS94" s="67">
        <f>ROUND(SUM(AS95:AS105),2)</f>
        <v>0</v>
      </c>
      <c r="AT94" s="68">
        <f>ROUND(SUM(AV94:AW94),2)</f>
        <v>0</v>
      </c>
      <c r="AU94" s="69">
        <f>ROUND(SUM(AU95:AU105),5)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ROUND(SUM(AZ95:AZ105),2)</f>
        <v>0</v>
      </c>
      <c r="BA94" s="68">
        <f>ROUND(SUM(BA95:BA105),2)</f>
        <v>0</v>
      </c>
      <c r="BB94" s="68">
        <f>ROUND(SUM(BB95:BB105),2)</f>
        <v>0</v>
      </c>
      <c r="BC94" s="68">
        <f>ROUND(SUM(BC95:BC105),2)</f>
        <v>0</v>
      </c>
      <c r="BD94" s="70">
        <f>ROUND(SUM(BD95:BD105),2)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1" s="6" customFormat="1" ht="24.75" customHeight="1">
      <c r="A95" s="73" t="s">
        <v>80</v>
      </c>
      <c r="B95" s="74"/>
      <c r="C95" s="75"/>
      <c r="D95" s="189" t="s">
        <v>81</v>
      </c>
      <c r="E95" s="189"/>
      <c r="F95" s="189"/>
      <c r="G95" s="189"/>
      <c r="H95" s="189"/>
      <c r="I95" s="76"/>
      <c r="J95" s="189" t="s">
        <v>82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212">
        <f>'SO 001.1 - Vedlejší a ost...'!J30</f>
        <v>0</v>
      </c>
      <c r="AH95" s="213"/>
      <c r="AI95" s="213"/>
      <c r="AJ95" s="213"/>
      <c r="AK95" s="213"/>
      <c r="AL95" s="213"/>
      <c r="AM95" s="213"/>
      <c r="AN95" s="212">
        <f>SUM(AG95,AT95)</f>
        <v>0</v>
      </c>
      <c r="AO95" s="213"/>
      <c r="AP95" s="213"/>
      <c r="AQ95" s="77" t="s">
        <v>83</v>
      </c>
      <c r="AR95" s="74"/>
      <c r="AS95" s="78">
        <v>0</v>
      </c>
      <c r="AT95" s="79">
        <f>ROUND(SUM(AV95:AW95),2)</f>
        <v>0</v>
      </c>
      <c r="AU95" s="80">
        <f>'SO 001.1 - Vedlejší a ost...'!P120</f>
        <v>0</v>
      </c>
      <c r="AV95" s="79">
        <f>'SO 001.1 - Vedlejší a ost...'!J33</f>
        <v>0</v>
      </c>
      <c r="AW95" s="79">
        <f>'SO 001.1 - Vedlejší a ost...'!J34</f>
        <v>0</v>
      </c>
      <c r="AX95" s="79">
        <f>'SO 001.1 - Vedlejší a ost...'!J35</f>
        <v>0</v>
      </c>
      <c r="AY95" s="79">
        <f>'SO 001.1 - Vedlejší a ost...'!J36</f>
        <v>0</v>
      </c>
      <c r="AZ95" s="79">
        <f>'SO 001.1 - Vedlejší a ost...'!F33</f>
        <v>0</v>
      </c>
      <c r="BA95" s="79">
        <f>'SO 001.1 - Vedlejší a ost...'!F34</f>
        <v>0</v>
      </c>
      <c r="BB95" s="79">
        <f>'SO 001.1 - Vedlejší a ost...'!F35</f>
        <v>0</v>
      </c>
      <c r="BC95" s="79">
        <f>'SO 001.1 - Vedlejší a ost...'!F36</f>
        <v>0</v>
      </c>
      <c r="BD95" s="81">
        <f>'SO 001.1 - Vedlejší a ost...'!F37</f>
        <v>0</v>
      </c>
      <c r="BT95" s="82" t="s">
        <v>84</v>
      </c>
      <c r="BV95" s="82" t="s">
        <v>78</v>
      </c>
      <c r="BW95" s="82" t="s">
        <v>85</v>
      </c>
      <c r="BX95" s="82" t="s">
        <v>4</v>
      </c>
      <c r="CL95" s="82" t="s">
        <v>1</v>
      </c>
      <c r="CM95" s="82" t="s">
        <v>86</v>
      </c>
    </row>
    <row r="96" spans="1:91" s="6" customFormat="1" ht="37.5" customHeight="1">
      <c r="A96" s="73" t="s">
        <v>80</v>
      </c>
      <c r="B96" s="74"/>
      <c r="C96" s="75"/>
      <c r="D96" s="189" t="s">
        <v>87</v>
      </c>
      <c r="E96" s="189"/>
      <c r="F96" s="189"/>
      <c r="G96" s="189"/>
      <c r="H96" s="189"/>
      <c r="I96" s="76"/>
      <c r="J96" s="189" t="s">
        <v>88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212">
        <f>'SO 001.2 - Vedlejší a ost...'!J30</f>
        <v>0</v>
      </c>
      <c r="AH96" s="213"/>
      <c r="AI96" s="213"/>
      <c r="AJ96" s="213"/>
      <c r="AK96" s="213"/>
      <c r="AL96" s="213"/>
      <c r="AM96" s="213"/>
      <c r="AN96" s="212">
        <f>SUM(AG96,AT96)</f>
        <v>0</v>
      </c>
      <c r="AO96" s="213"/>
      <c r="AP96" s="213"/>
      <c r="AQ96" s="77" t="s">
        <v>83</v>
      </c>
      <c r="AR96" s="74"/>
      <c r="AS96" s="78">
        <v>0</v>
      </c>
      <c r="AT96" s="79">
        <f>ROUND(SUM(AV96:AW96),2)</f>
        <v>0</v>
      </c>
      <c r="AU96" s="80">
        <f>'SO 001.2 - Vedlejší a ost...'!P118</f>
        <v>0</v>
      </c>
      <c r="AV96" s="79">
        <f>'SO 001.2 - Vedlejší a ost...'!J33</f>
        <v>0</v>
      </c>
      <c r="AW96" s="79">
        <f>'SO 001.2 - Vedlejší a ost...'!J34</f>
        <v>0</v>
      </c>
      <c r="AX96" s="79">
        <f>'SO 001.2 - Vedlejší a ost...'!J35</f>
        <v>0</v>
      </c>
      <c r="AY96" s="79">
        <f>'SO 001.2 - Vedlejší a ost...'!J36</f>
        <v>0</v>
      </c>
      <c r="AZ96" s="79">
        <f>'SO 001.2 - Vedlejší a ost...'!F33</f>
        <v>0</v>
      </c>
      <c r="BA96" s="79">
        <f>'SO 001.2 - Vedlejší a ost...'!F34</f>
        <v>0</v>
      </c>
      <c r="BB96" s="79">
        <f>'SO 001.2 - Vedlejší a ost...'!F35</f>
        <v>0</v>
      </c>
      <c r="BC96" s="79">
        <f>'SO 001.2 - Vedlejší a ost...'!F36</f>
        <v>0</v>
      </c>
      <c r="BD96" s="81">
        <f>'SO 001.2 - Vedlejší a ost...'!F37</f>
        <v>0</v>
      </c>
      <c r="BT96" s="82" t="s">
        <v>84</v>
      </c>
      <c r="BV96" s="82" t="s">
        <v>78</v>
      </c>
      <c r="BW96" s="82" t="s">
        <v>89</v>
      </c>
      <c r="BX96" s="82" t="s">
        <v>4</v>
      </c>
      <c r="CL96" s="82" t="s">
        <v>1</v>
      </c>
      <c r="CM96" s="82" t="s">
        <v>86</v>
      </c>
    </row>
    <row r="97" spans="1:91" s="6" customFormat="1" ht="24.75" customHeight="1">
      <c r="A97" s="73" t="s">
        <v>80</v>
      </c>
      <c r="B97" s="74"/>
      <c r="C97" s="75"/>
      <c r="D97" s="189" t="s">
        <v>90</v>
      </c>
      <c r="E97" s="189"/>
      <c r="F97" s="189"/>
      <c r="G97" s="189"/>
      <c r="H97" s="189"/>
      <c r="I97" s="76"/>
      <c r="J97" s="189" t="s">
        <v>91</v>
      </c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212">
        <f>'SO 001.3 - Vedlejší a ost...'!J30</f>
        <v>0</v>
      </c>
      <c r="AH97" s="213"/>
      <c r="AI97" s="213"/>
      <c r="AJ97" s="213"/>
      <c r="AK97" s="213"/>
      <c r="AL97" s="213"/>
      <c r="AM97" s="213"/>
      <c r="AN97" s="212">
        <f>SUM(AG97,AT97)</f>
        <v>0</v>
      </c>
      <c r="AO97" s="213"/>
      <c r="AP97" s="213"/>
      <c r="AQ97" s="77" t="s">
        <v>83</v>
      </c>
      <c r="AR97" s="74"/>
      <c r="AS97" s="78">
        <v>0</v>
      </c>
      <c r="AT97" s="79">
        <f>ROUND(SUM(AV97:AW97),2)</f>
        <v>0</v>
      </c>
      <c r="AU97" s="80">
        <f>'SO 001.3 - Vedlejší a ost...'!P120</f>
        <v>0</v>
      </c>
      <c r="AV97" s="79">
        <f>'SO 001.3 - Vedlejší a ost...'!J33</f>
        <v>0</v>
      </c>
      <c r="AW97" s="79">
        <f>'SO 001.3 - Vedlejší a ost...'!J34</f>
        <v>0</v>
      </c>
      <c r="AX97" s="79">
        <f>'SO 001.3 - Vedlejší a ost...'!J35</f>
        <v>0</v>
      </c>
      <c r="AY97" s="79">
        <f>'SO 001.3 - Vedlejší a ost...'!J36</f>
        <v>0</v>
      </c>
      <c r="AZ97" s="79">
        <f>'SO 001.3 - Vedlejší a ost...'!F33</f>
        <v>0</v>
      </c>
      <c r="BA97" s="79">
        <f>'SO 001.3 - Vedlejší a ost...'!F34</f>
        <v>0</v>
      </c>
      <c r="BB97" s="79">
        <f>'SO 001.3 - Vedlejší a ost...'!F35</f>
        <v>0</v>
      </c>
      <c r="BC97" s="79">
        <f>'SO 001.3 - Vedlejší a ost...'!F36</f>
        <v>0</v>
      </c>
      <c r="BD97" s="81">
        <f>'SO 001.3 - Vedlejší a ost...'!F37</f>
        <v>0</v>
      </c>
      <c r="BT97" s="82" t="s">
        <v>84</v>
      </c>
      <c r="BV97" s="82" t="s">
        <v>78</v>
      </c>
      <c r="BW97" s="82" t="s">
        <v>92</v>
      </c>
      <c r="BX97" s="82" t="s">
        <v>4</v>
      </c>
      <c r="CL97" s="82" t="s">
        <v>1</v>
      </c>
      <c r="CM97" s="82" t="s">
        <v>86</v>
      </c>
    </row>
    <row r="98" spans="1:91" s="6" customFormat="1" ht="24.75" customHeight="1">
      <c r="A98" s="73" t="s">
        <v>80</v>
      </c>
      <c r="B98" s="74"/>
      <c r="C98" s="75"/>
      <c r="D98" s="189" t="s">
        <v>93</v>
      </c>
      <c r="E98" s="189"/>
      <c r="F98" s="189"/>
      <c r="G98" s="189"/>
      <c r="H98" s="189"/>
      <c r="I98" s="76"/>
      <c r="J98" s="189" t="s">
        <v>94</v>
      </c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212">
        <f>'SO 101.1 - Komunikace - M...'!J30</f>
        <v>0</v>
      </c>
      <c r="AH98" s="213"/>
      <c r="AI98" s="213"/>
      <c r="AJ98" s="213"/>
      <c r="AK98" s="213"/>
      <c r="AL98" s="213"/>
      <c r="AM98" s="213"/>
      <c r="AN98" s="212">
        <f>SUM(AG98,AT98)</f>
        <v>0</v>
      </c>
      <c r="AO98" s="213"/>
      <c r="AP98" s="213"/>
      <c r="AQ98" s="77" t="s">
        <v>83</v>
      </c>
      <c r="AR98" s="74"/>
      <c r="AS98" s="78">
        <v>0</v>
      </c>
      <c r="AT98" s="79">
        <f>ROUND(SUM(AV98:AW98),2)</f>
        <v>0</v>
      </c>
      <c r="AU98" s="80">
        <f>'SO 101.1 - Komunikace - M...'!P125</f>
        <v>0</v>
      </c>
      <c r="AV98" s="79">
        <f>'SO 101.1 - Komunikace - M...'!J33</f>
        <v>0</v>
      </c>
      <c r="AW98" s="79">
        <f>'SO 101.1 - Komunikace - M...'!J34</f>
        <v>0</v>
      </c>
      <c r="AX98" s="79">
        <f>'SO 101.1 - Komunikace - M...'!J35</f>
        <v>0</v>
      </c>
      <c r="AY98" s="79">
        <f>'SO 101.1 - Komunikace - M...'!J36</f>
        <v>0</v>
      </c>
      <c r="AZ98" s="79">
        <f>'SO 101.1 - Komunikace - M...'!F33</f>
        <v>0</v>
      </c>
      <c r="BA98" s="79">
        <f>'SO 101.1 - Komunikace - M...'!F34</f>
        <v>0</v>
      </c>
      <c r="BB98" s="79">
        <f>'SO 101.1 - Komunikace - M...'!F35</f>
        <v>0</v>
      </c>
      <c r="BC98" s="79">
        <f>'SO 101.1 - Komunikace - M...'!F36</f>
        <v>0</v>
      </c>
      <c r="BD98" s="81">
        <f>'SO 101.1 - Komunikace - M...'!F37</f>
        <v>0</v>
      </c>
      <c r="BT98" s="82" t="s">
        <v>84</v>
      </c>
      <c r="BV98" s="82" t="s">
        <v>78</v>
      </c>
      <c r="BW98" s="82" t="s">
        <v>95</v>
      </c>
      <c r="BX98" s="82" t="s">
        <v>4</v>
      </c>
      <c r="CL98" s="82" t="s">
        <v>1</v>
      </c>
      <c r="CM98" s="82" t="s">
        <v>86</v>
      </c>
    </row>
    <row r="99" spans="1:91" s="6" customFormat="1" ht="37.5" customHeight="1">
      <c r="A99" s="73" t="s">
        <v>80</v>
      </c>
      <c r="B99" s="74"/>
      <c r="C99" s="75"/>
      <c r="D99" s="189" t="s">
        <v>96</v>
      </c>
      <c r="E99" s="189"/>
      <c r="F99" s="189"/>
      <c r="G99" s="189"/>
      <c r="H99" s="189"/>
      <c r="I99" s="76"/>
      <c r="J99" s="189" t="s">
        <v>97</v>
      </c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212">
        <f>'SO 101.2 - Komunikace - S...'!J30</f>
        <v>0</v>
      </c>
      <c r="AH99" s="213"/>
      <c r="AI99" s="213"/>
      <c r="AJ99" s="213"/>
      <c r="AK99" s="213"/>
      <c r="AL99" s="213"/>
      <c r="AM99" s="213"/>
      <c r="AN99" s="212">
        <f>SUM(AG99,AT99)</f>
        <v>0</v>
      </c>
      <c r="AO99" s="213"/>
      <c r="AP99" s="213"/>
      <c r="AQ99" s="77" t="s">
        <v>83</v>
      </c>
      <c r="AR99" s="74"/>
      <c r="AS99" s="78">
        <v>0</v>
      </c>
      <c r="AT99" s="79">
        <f>ROUND(SUM(AV99:AW99),2)</f>
        <v>0</v>
      </c>
      <c r="AU99" s="80">
        <f>'SO 101.2 - Komunikace - S...'!P124</f>
        <v>0</v>
      </c>
      <c r="AV99" s="79">
        <f>'SO 101.2 - Komunikace - S...'!J33</f>
        <v>0</v>
      </c>
      <c r="AW99" s="79">
        <f>'SO 101.2 - Komunikace - S...'!J34</f>
        <v>0</v>
      </c>
      <c r="AX99" s="79">
        <f>'SO 101.2 - Komunikace - S...'!J35</f>
        <v>0</v>
      </c>
      <c r="AY99" s="79">
        <f>'SO 101.2 - Komunikace - S...'!J36</f>
        <v>0</v>
      </c>
      <c r="AZ99" s="79">
        <f>'SO 101.2 - Komunikace - S...'!F33</f>
        <v>0</v>
      </c>
      <c r="BA99" s="79">
        <f>'SO 101.2 - Komunikace - S...'!F34</f>
        <v>0</v>
      </c>
      <c r="BB99" s="79">
        <f>'SO 101.2 - Komunikace - S...'!F35</f>
        <v>0</v>
      </c>
      <c r="BC99" s="79">
        <f>'SO 101.2 - Komunikace - S...'!F36</f>
        <v>0</v>
      </c>
      <c r="BD99" s="81">
        <f>'SO 101.2 - Komunikace - S...'!F37</f>
        <v>0</v>
      </c>
      <c r="BT99" s="82" t="s">
        <v>84</v>
      </c>
      <c r="BV99" s="82" t="s">
        <v>78</v>
      </c>
      <c r="BW99" s="82" t="s">
        <v>98</v>
      </c>
      <c r="BX99" s="82" t="s">
        <v>4</v>
      </c>
      <c r="CL99" s="82" t="s">
        <v>1</v>
      </c>
      <c r="CM99" s="82" t="s">
        <v>86</v>
      </c>
    </row>
    <row r="100" spans="1:91" s="6" customFormat="1" ht="24.75" customHeight="1">
      <c r="A100" s="73" t="s">
        <v>80</v>
      </c>
      <c r="B100" s="74"/>
      <c r="C100" s="75"/>
      <c r="D100" s="189" t="s">
        <v>99</v>
      </c>
      <c r="E100" s="189"/>
      <c r="F100" s="189"/>
      <c r="G100" s="189"/>
      <c r="H100" s="189"/>
      <c r="I100" s="76"/>
      <c r="J100" s="189" t="s">
        <v>100</v>
      </c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212">
        <f>'SO 101.3 - Komunikace - Z...'!J30</f>
        <v>0</v>
      </c>
      <c r="AH100" s="213"/>
      <c r="AI100" s="213"/>
      <c r="AJ100" s="213"/>
      <c r="AK100" s="213"/>
      <c r="AL100" s="213"/>
      <c r="AM100" s="213"/>
      <c r="AN100" s="212">
        <f>SUM(AG100,AT100)</f>
        <v>0</v>
      </c>
      <c r="AO100" s="213"/>
      <c r="AP100" s="213"/>
      <c r="AQ100" s="77" t="s">
        <v>83</v>
      </c>
      <c r="AR100" s="74"/>
      <c r="AS100" s="78">
        <v>0</v>
      </c>
      <c r="AT100" s="79">
        <f>ROUND(SUM(AV100:AW100),2)</f>
        <v>0</v>
      </c>
      <c r="AU100" s="80">
        <f>'SO 101.3 - Komunikace - Z...'!P125</f>
        <v>0</v>
      </c>
      <c r="AV100" s="79">
        <f>'SO 101.3 - Komunikace - Z...'!J33</f>
        <v>0</v>
      </c>
      <c r="AW100" s="79">
        <f>'SO 101.3 - Komunikace - Z...'!J34</f>
        <v>0</v>
      </c>
      <c r="AX100" s="79">
        <f>'SO 101.3 - Komunikace - Z...'!J35</f>
        <v>0</v>
      </c>
      <c r="AY100" s="79">
        <f>'SO 101.3 - Komunikace - Z...'!J36</f>
        <v>0</v>
      </c>
      <c r="AZ100" s="79">
        <f>'SO 101.3 - Komunikace - Z...'!F33</f>
        <v>0</v>
      </c>
      <c r="BA100" s="79">
        <f>'SO 101.3 - Komunikace - Z...'!F34</f>
        <v>0</v>
      </c>
      <c r="BB100" s="79">
        <f>'SO 101.3 - Komunikace - Z...'!F35</f>
        <v>0</v>
      </c>
      <c r="BC100" s="79">
        <f>'SO 101.3 - Komunikace - Z...'!F36</f>
        <v>0</v>
      </c>
      <c r="BD100" s="81">
        <f>'SO 101.3 - Komunikace - Z...'!F37</f>
        <v>0</v>
      </c>
      <c r="BT100" s="82" t="s">
        <v>84</v>
      </c>
      <c r="BV100" s="82" t="s">
        <v>78</v>
      </c>
      <c r="BW100" s="82" t="s">
        <v>101</v>
      </c>
      <c r="BX100" s="82" t="s">
        <v>4</v>
      </c>
      <c r="CL100" s="82" t="s">
        <v>1</v>
      </c>
      <c r="CM100" s="82" t="s">
        <v>86</v>
      </c>
    </row>
    <row r="101" spans="1:91" s="6" customFormat="1" ht="24.75" customHeight="1">
      <c r="A101" s="73" t="s">
        <v>80</v>
      </c>
      <c r="B101" s="74"/>
      <c r="C101" s="75"/>
      <c r="D101" s="189" t="s">
        <v>102</v>
      </c>
      <c r="E101" s="189"/>
      <c r="F101" s="189"/>
      <c r="G101" s="189"/>
      <c r="H101" s="189"/>
      <c r="I101" s="76"/>
      <c r="J101" s="189" t="s">
        <v>103</v>
      </c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212">
        <f>'SO 102.1 - Rámový propust...'!J30</f>
        <v>0</v>
      </c>
      <c r="AH101" s="213"/>
      <c r="AI101" s="213"/>
      <c r="AJ101" s="213"/>
      <c r="AK101" s="213"/>
      <c r="AL101" s="213"/>
      <c r="AM101" s="213"/>
      <c r="AN101" s="212">
        <f>SUM(AG101,AT101)</f>
        <v>0</v>
      </c>
      <c r="AO101" s="213"/>
      <c r="AP101" s="213"/>
      <c r="AQ101" s="77" t="s">
        <v>83</v>
      </c>
      <c r="AR101" s="74"/>
      <c r="AS101" s="78">
        <v>0</v>
      </c>
      <c r="AT101" s="79">
        <f>ROUND(SUM(AV101:AW101),2)</f>
        <v>0</v>
      </c>
      <c r="AU101" s="80">
        <f>'SO 102.1 - Rámový propust...'!P128</f>
        <v>0</v>
      </c>
      <c r="AV101" s="79">
        <f>'SO 102.1 - Rámový propust...'!J33</f>
        <v>0</v>
      </c>
      <c r="AW101" s="79">
        <f>'SO 102.1 - Rámový propust...'!J34</f>
        <v>0</v>
      </c>
      <c r="AX101" s="79">
        <f>'SO 102.1 - Rámový propust...'!J35</f>
        <v>0</v>
      </c>
      <c r="AY101" s="79">
        <f>'SO 102.1 - Rámový propust...'!J36</f>
        <v>0</v>
      </c>
      <c r="AZ101" s="79">
        <f>'SO 102.1 - Rámový propust...'!F33</f>
        <v>0</v>
      </c>
      <c r="BA101" s="79">
        <f>'SO 102.1 - Rámový propust...'!F34</f>
        <v>0</v>
      </c>
      <c r="BB101" s="79">
        <f>'SO 102.1 - Rámový propust...'!F35</f>
        <v>0</v>
      </c>
      <c r="BC101" s="79">
        <f>'SO 102.1 - Rámový propust...'!F36</f>
        <v>0</v>
      </c>
      <c r="BD101" s="81">
        <f>'SO 102.1 - Rámový propust...'!F37</f>
        <v>0</v>
      </c>
      <c r="BT101" s="82" t="s">
        <v>84</v>
      </c>
      <c r="BV101" s="82" t="s">
        <v>78</v>
      </c>
      <c r="BW101" s="82" t="s">
        <v>104</v>
      </c>
      <c r="BX101" s="82" t="s">
        <v>4</v>
      </c>
      <c r="CL101" s="82" t="s">
        <v>1</v>
      </c>
      <c r="CM101" s="82" t="s">
        <v>86</v>
      </c>
    </row>
    <row r="102" spans="1:91" s="6" customFormat="1" ht="50.25" customHeight="1">
      <c r="A102" s="73" t="s">
        <v>80</v>
      </c>
      <c r="B102" s="74"/>
      <c r="C102" s="75"/>
      <c r="D102" s="189" t="s">
        <v>105</v>
      </c>
      <c r="E102" s="189"/>
      <c r="F102" s="189"/>
      <c r="G102" s="189"/>
      <c r="H102" s="189"/>
      <c r="I102" s="76"/>
      <c r="J102" s="189" t="s">
        <v>106</v>
      </c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212">
        <f>'SO 102.2 - Rámový propust...'!J30</f>
        <v>0</v>
      </c>
      <c r="AH102" s="213"/>
      <c r="AI102" s="213"/>
      <c r="AJ102" s="213"/>
      <c r="AK102" s="213"/>
      <c r="AL102" s="213"/>
      <c r="AM102" s="213"/>
      <c r="AN102" s="212">
        <f>SUM(AG102,AT102)</f>
        <v>0</v>
      </c>
      <c r="AO102" s="213"/>
      <c r="AP102" s="213"/>
      <c r="AQ102" s="77" t="s">
        <v>83</v>
      </c>
      <c r="AR102" s="74"/>
      <c r="AS102" s="78">
        <v>0</v>
      </c>
      <c r="AT102" s="79">
        <f>ROUND(SUM(AV102:AW102),2)</f>
        <v>0</v>
      </c>
      <c r="AU102" s="80">
        <f>'SO 102.2 - Rámový propust...'!P121</f>
        <v>0</v>
      </c>
      <c r="AV102" s="79">
        <f>'SO 102.2 - Rámový propust...'!J33</f>
        <v>0</v>
      </c>
      <c r="AW102" s="79">
        <f>'SO 102.2 - Rámový propust...'!J34</f>
        <v>0</v>
      </c>
      <c r="AX102" s="79">
        <f>'SO 102.2 - Rámový propust...'!J35</f>
        <v>0</v>
      </c>
      <c r="AY102" s="79">
        <f>'SO 102.2 - Rámový propust...'!J36</f>
        <v>0</v>
      </c>
      <c r="AZ102" s="79">
        <f>'SO 102.2 - Rámový propust...'!F33</f>
        <v>0</v>
      </c>
      <c r="BA102" s="79">
        <f>'SO 102.2 - Rámový propust...'!F34</f>
        <v>0</v>
      </c>
      <c r="BB102" s="79">
        <f>'SO 102.2 - Rámový propust...'!F35</f>
        <v>0</v>
      </c>
      <c r="BC102" s="79">
        <f>'SO 102.2 - Rámový propust...'!F36</f>
        <v>0</v>
      </c>
      <c r="BD102" s="81">
        <f>'SO 102.2 - Rámový propust...'!F37</f>
        <v>0</v>
      </c>
      <c r="BT102" s="82" t="s">
        <v>84</v>
      </c>
      <c r="BV102" s="82" t="s">
        <v>78</v>
      </c>
      <c r="BW102" s="82" t="s">
        <v>107</v>
      </c>
      <c r="BX102" s="82" t="s">
        <v>4</v>
      </c>
      <c r="CL102" s="82" t="s">
        <v>1</v>
      </c>
      <c r="CM102" s="82" t="s">
        <v>86</v>
      </c>
    </row>
    <row r="103" spans="1:91" s="6" customFormat="1" ht="24.75" customHeight="1">
      <c r="A103" s="73" t="s">
        <v>80</v>
      </c>
      <c r="B103" s="74"/>
      <c r="C103" s="75"/>
      <c r="D103" s="189" t="s">
        <v>108</v>
      </c>
      <c r="E103" s="189"/>
      <c r="F103" s="189"/>
      <c r="G103" s="189"/>
      <c r="H103" s="189"/>
      <c r="I103" s="76"/>
      <c r="J103" s="189" t="s">
        <v>109</v>
      </c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212">
        <f>'SO 102.3 - Rámový propust...'!J30</f>
        <v>0</v>
      </c>
      <c r="AH103" s="213"/>
      <c r="AI103" s="213"/>
      <c r="AJ103" s="213"/>
      <c r="AK103" s="213"/>
      <c r="AL103" s="213"/>
      <c r="AM103" s="213"/>
      <c r="AN103" s="212">
        <f>SUM(AG103,AT103)</f>
        <v>0</v>
      </c>
      <c r="AO103" s="213"/>
      <c r="AP103" s="213"/>
      <c r="AQ103" s="77" t="s">
        <v>83</v>
      </c>
      <c r="AR103" s="74"/>
      <c r="AS103" s="78">
        <v>0</v>
      </c>
      <c r="AT103" s="79">
        <f>ROUND(SUM(AV103:AW103),2)</f>
        <v>0</v>
      </c>
      <c r="AU103" s="80">
        <f>'SO 102.3 - Rámový propust...'!P120</f>
        <v>0</v>
      </c>
      <c r="AV103" s="79">
        <f>'SO 102.3 - Rámový propust...'!J33</f>
        <v>0</v>
      </c>
      <c r="AW103" s="79">
        <f>'SO 102.3 - Rámový propust...'!J34</f>
        <v>0</v>
      </c>
      <c r="AX103" s="79">
        <f>'SO 102.3 - Rámový propust...'!J35</f>
        <v>0</v>
      </c>
      <c r="AY103" s="79">
        <f>'SO 102.3 - Rámový propust...'!J36</f>
        <v>0</v>
      </c>
      <c r="AZ103" s="79">
        <f>'SO 102.3 - Rámový propust...'!F33</f>
        <v>0</v>
      </c>
      <c r="BA103" s="79">
        <f>'SO 102.3 - Rámový propust...'!F34</f>
        <v>0</v>
      </c>
      <c r="BB103" s="79">
        <f>'SO 102.3 - Rámový propust...'!F35</f>
        <v>0</v>
      </c>
      <c r="BC103" s="79">
        <f>'SO 102.3 - Rámový propust...'!F36</f>
        <v>0</v>
      </c>
      <c r="BD103" s="81">
        <f>'SO 102.3 - Rámový propust...'!F37</f>
        <v>0</v>
      </c>
      <c r="BT103" s="82" t="s">
        <v>84</v>
      </c>
      <c r="BV103" s="82" t="s">
        <v>78</v>
      </c>
      <c r="BW103" s="82" t="s">
        <v>110</v>
      </c>
      <c r="BX103" s="82" t="s">
        <v>4</v>
      </c>
      <c r="CL103" s="82" t="s">
        <v>1</v>
      </c>
      <c r="CM103" s="82" t="s">
        <v>86</v>
      </c>
    </row>
    <row r="104" spans="1:91" s="6" customFormat="1" ht="16.5" customHeight="1">
      <c r="A104" s="73" t="s">
        <v>80</v>
      </c>
      <c r="B104" s="74"/>
      <c r="C104" s="75"/>
      <c r="D104" s="189" t="s">
        <v>111</v>
      </c>
      <c r="E104" s="189"/>
      <c r="F104" s="189"/>
      <c r="G104" s="189"/>
      <c r="H104" s="189"/>
      <c r="I104" s="76"/>
      <c r="J104" s="189" t="s">
        <v>112</v>
      </c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212">
        <f>'SO 103 - Propust km 0,228'!J30</f>
        <v>0</v>
      </c>
      <c r="AH104" s="213"/>
      <c r="AI104" s="213"/>
      <c r="AJ104" s="213"/>
      <c r="AK104" s="213"/>
      <c r="AL104" s="213"/>
      <c r="AM104" s="213"/>
      <c r="AN104" s="212">
        <f>SUM(AG104,AT104)</f>
        <v>0</v>
      </c>
      <c r="AO104" s="213"/>
      <c r="AP104" s="213"/>
      <c r="AQ104" s="77" t="s">
        <v>83</v>
      </c>
      <c r="AR104" s="74"/>
      <c r="AS104" s="78">
        <v>0</v>
      </c>
      <c r="AT104" s="79">
        <f>ROUND(SUM(AV104:AW104),2)</f>
        <v>0</v>
      </c>
      <c r="AU104" s="80">
        <f>'SO 103 - Propust km 0,228'!P123</f>
        <v>0</v>
      </c>
      <c r="AV104" s="79">
        <f>'SO 103 - Propust km 0,228'!J33</f>
        <v>0</v>
      </c>
      <c r="AW104" s="79">
        <f>'SO 103 - Propust km 0,228'!J34</f>
        <v>0</v>
      </c>
      <c r="AX104" s="79">
        <f>'SO 103 - Propust km 0,228'!J35</f>
        <v>0</v>
      </c>
      <c r="AY104" s="79">
        <f>'SO 103 - Propust km 0,228'!J36</f>
        <v>0</v>
      </c>
      <c r="AZ104" s="79">
        <f>'SO 103 - Propust km 0,228'!F33</f>
        <v>0</v>
      </c>
      <c r="BA104" s="79">
        <f>'SO 103 - Propust km 0,228'!F34</f>
        <v>0</v>
      </c>
      <c r="BB104" s="79">
        <f>'SO 103 - Propust km 0,228'!F35</f>
        <v>0</v>
      </c>
      <c r="BC104" s="79">
        <f>'SO 103 - Propust km 0,228'!F36</f>
        <v>0</v>
      </c>
      <c r="BD104" s="81">
        <f>'SO 103 - Propust km 0,228'!F37</f>
        <v>0</v>
      </c>
      <c r="BT104" s="82" t="s">
        <v>84</v>
      </c>
      <c r="BV104" s="82" t="s">
        <v>78</v>
      </c>
      <c r="BW104" s="82" t="s">
        <v>113</v>
      </c>
      <c r="BX104" s="82" t="s">
        <v>4</v>
      </c>
      <c r="CL104" s="82" t="s">
        <v>1</v>
      </c>
      <c r="CM104" s="82" t="s">
        <v>86</v>
      </c>
    </row>
    <row r="105" spans="1:91" s="6" customFormat="1" ht="16.5" customHeight="1">
      <c r="A105" s="73" t="s">
        <v>80</v>
      </c>
      <c r="B105" s="74"/>
      <c r="C105" s="75"/>
      <c r="D105" s="189" t="s">
        <v>114</v>
      </c>
      <c r="E105" s="189"/>
      <c r="F105" s="189"/>
      <c r="G105" s="189"/>
      <c r="H105" s="189"/>
      <c r="I105" s="76"/>
      <c r="J105" s="189" t="s">
        <v>115</v>
      </c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212">
        <f>'SO 104 - Propust km 1,757'!J30</f>
        <v>0</v>
      </c>
      <c r="AH105" s="213"/>
      <c r="AI105" s="213"/>
      <c r="AJ105" s="213"/>
      <c r="AK105" s="213"/>
      <c r="AL105" s="213"/>
      <c r="AM105" s="213"/>
      <c r="AN105" s="212">
        <f>SUM(AG105,AT105)</f>
        <v>0</v>
      </c>
      <c r="AO105" s="213"/>
      <c r="AP105" s="213"/>
      <c r="AQ105" s="77" t="s">
        <v>83</v>
      </c>
      <c r="AR105" s="74"/>
      <c r="AS105" s="83">
        <v>0</v>
      </c>
      <c r="AT105" s="84">
        <f>ROUND(SUM(AV105:AW105),2)</f>
        <v>0</v>
      </c>
      <c r="AU105" s="85">
        <f>'SO 104 - Propust km 1,757'!P124</f>
        <v>0</v>
      </c>
      <c r="AV105" s="84">
        <f>'SO 104 - Propust km 1,757'!J33</f>
        <v>0</v>
      </c>
      <c r="AW105" s="84">
        <f>'SO 104 - Propust km 1,757'!J34</f>
        <v>0</v>
      </c>
      <c r="AX105" s="84">
        <f>'SO 104 - Propust km 1,757'!J35</f>
        <v>0</v>
      </c>
      <c r="AY105" s="84">
        <f>'SO 104 - Propust km 1,757'!J36</f>
        <v>0</v>
      </c>
      <c r="AZ105" s="84">
        <f>'SO 104 - Propust km 1,757'!F33</f>
        <v>0</v>
      </c>
      <c r="BA105" s="84">
        <f>'SO 104 - Propust km 1,757'!F34</f>
        <v>0</v>
      </c>
      <c r="BB105" s="84">
        <f>'SO 104 - Propust km 1,757'!F35</f>
        <v>0</v>
      </c>
      <c r="BC105" s="84">
        <f>'SO 104 - Propust km 1,757'!F36</f>
        <v>0</v>
      </c>
      <c r="BD105" s="86">
        <f>'SO 104 - Propust km 1,757'!F37</f>
        <v>0</v>
      </c>
      <c r="BT105" s="82" t="s">
        <v>84</v>
      </c>
      <c r="BV105" s="82" t="s">
        <v>78</v>
      </c>
      <c r="BW105" s="82" t="s">
        <v>116</v>
      </c>
      <c r="BX105" s="82" t="s">
        <v>4</v>
      </c>
      <c r="CL105" s="82" t="s">
        <v>1</v>
      </c>
      <c r="CM105" s="82" t="s">
        <v>86</v>
      </c>
    </row>
    <row r="106" spans="1:91" s="1" customFormat="1" ht="30" customHeight="1">
      <c r="B106" s="31"/>
      <c r="AR106" s="31"/>
    </row>
    <row r="107" spans="1:91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31"/>
    </row>
  </sheetData>
  <mergeCells count="82">
    <mergeCell ref="AN105:AP105"/>
    <mergeCell ref="AG105:AM105"/>
    <mergeCell ref="AG94:AM94"/>
    <mergeCell ref="AN94:AP9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SO 001.1 - Vedlejší a ost...'!C2" display="/" xr:uid="{00000000-0004-0000-0000-000000000000}"/>
    <hyperlink ref="A96" location="'SO 001.2 - Vedlejší a ost...'!C2" display="/" xr:uid="{00000000-0004-0000-0000-000001000000}"/>
    <hyperlink ref="A97" location="'SO 001.3 - Vedlejší a ost...'!C2" display="/" xr:uid="{00000000-0004-0000-0000-000002000000}"/>
    <hyperlink ref="A98" location="'SO 101.1 - Komunikace - M...'!C2" display="/" xr:uid="{00000000-0004-0000-0000-000003000000}"/>
    <hyperlink ref="A99" location="'SO 101.2 - Komunikace - S...'!C2" display="/" xr:uid="{00000000-0004-0000-0000-000004000000}"/>
    <hyperlink ref="A100" location="'SO 101.3 - Komunikace - Z...'!C2" display="/" xr:uid="{00000000-0004-0000-0000-000005000000}"/>
    <hyperlink ref="A101" location="'SO 102.1 - Rámový propust...'!C2" display="/" xr:uid="{00000000-0004-0000-0000-000006000000}"/>
    <hyperlink ref="A102" location="'SO 102.2 - Rámový propust...'!C2" display="/" xr:uid="{00000000-0004-0000-0000-000007000000}"/>
    <hyperlink ref="A103" location="'SO 102.3 - Rámový propust...'!C2" display="/" xr:uid="{00000000-0004-0000-0000-000008000000}"/>
    <hyperlink ref="A104" location="'SO 103 - Propust km 0,228'!C2" display="/" xr:uid="{00000000-0004-0000-0000-000009000000}"/>
    <hyperlink ref="A105" location="'SO 104 - Propust km 1,757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7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110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30" hidden="1" customHeight="1">
      <c r="B9" s="31"/>
      <c r="E9" s="191" t="s">
        <v>1068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ROUND(J120,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ROUND((SUM(BE120:BE173)),  2)</f>
        <v>0</v>
      </c>
      <c r="I33" s="91">
        <v>0.21</v>
      </c>
      <c r="J33" s="90">
        <f>ROUND(((SUM(BE120:BE173))*I33),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ROUND((SUM(BF120:BF173)),  2)</f>
        <v>0</v>
      </c>
      <c r="I34" s="91">
        <v>0.15</v>
      </c>
      <c r="J34" s="90">
        <f>ROUND(((SUM(BF120:BF173))*I34),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ROUND((SUM(BG120:BG173)),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ROUND((SUM(BH120:BH173)),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ROUND((SUM(BI120:BI173)),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30" customHeight="1">
      <c r="B87" s="31"/>
      <c r="E87" s="191" t="str">
        <f>E9</f>
        <v>SO 102.3 - Rámový propust v km0,120 - Mimo zastavěné území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J120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227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228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230</v>
      </c>
      <c r="E99" s="109"/>
      <c r="F99" s="109"/>
      <c r="G99" s="109"/>
      <c r="H99" s="109"/>
      <c r="I99" s="109"/>
      <c r="J99" s="110">
        <f>J157</f>
        <v>0</v>
      </c>
      <c r="L99" s="107"/>
    </row>
    <row r="100" spans="2:12" s="9" customFormat="1" ht="19.899999999999999" customHeight="1">
      <c r="B100" s="107"/>
      <c r="D100" s="108" t="s">
        <v>231</v>
      </c>
      <c r="E100" s="109"/>
      <c r="F100" s="109"/>
      <c r="G100" s="109"/>
      <c r="H100" s="109"/>
      <c r="I100" s="109"/>
      <c r="J100" s="110">
        <f>J167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130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5" t="str">
        <f>E7</f>
        <v>Záchlumí - cesta od Valachu do České Rybné</v>
      </c>
      <c r="F110" s="226"/>
      <c r="G110" s="226"/>
      <c r="H110" s="226"/>
      <c r="L110" s="31"/>
    </row>
    <row r="111" spans="2:12" s="1" customFormat="1" ht="12" customHeight="1">
      <c r="B111" s="31"/>
      <c r="C111" s="26" t="s">
        <v>118</v>
      </c>
      <c r="L111" s="31"/>
    </row>
    <row r="112" spans="2:12" s="1" customFormat="1" ht="30" customHeight="1">
      <c r="B112" s="31"/>
      <c r="E112" s="191" t="str">
        <f>E9</f>
        <v>SO 102.3 - Rámový propust v km0,120 - Mimo zastavěné území</v>
      </c>
      <c r="F112" s="227"/>
      <c r="G112" s="227"/>
      <c r="H112" s="227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2. 5. 2024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29</v>
      </c>
      <c r="J116" s="29" t="str">
        <f>E21</f>
        <v>IDProjekt s.r.o.</v>
      </c>
      <c r="L116" s="31"/>
    </row>
    <row r="117" spans="2:65" s="1" customFormat="1" ht="15.2" customHeight="1">
      <c r="B117" s="31"/>
      <c r="C117" s="26" t="s">
        <v>27</v>
      </c>
      <c r="F117" s="24" t="str">
        <f>IF(E18="","",E18)</f>
        <v>Vyplň údaj</v>
      </c>
      <c r="I117" s="26" t="s">
        <v>34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131</v>
      </c>
      <c r="D119" s="113" t="s">
        <v>61</v>
      </c>
      <c r="E119" s="113" t="s">
        <v>57</v>
      </c>
      <c r="F119" s="113" t="s">
        <v>58</v>
      </c>
      <c r="G119" s="113" t="s">
        <v>132</v>
      </c>
      <c r="H119" s="113" t="s">
        <v>133</v>
      </c>
      <c r="I119" s="113" t="s">
        <v>134</v>
      </c>
      <c r="J119" s="114" t="s">
        <v>123</v>
      </c>
      <c r="K119" s="115" t="s">
        <v>135</v>
      </c>
      <c r="L119" s="111"/>
      <c r="M119" s="58" t="s">
        <v>1</v>
      </c>
      <c r="N119" s="59" t="s">
        <v>40</v>
      </c>
      <c r="O119" s="59" t="s">
        <v>136</v>
      </c>
      <c r="P119" s="59" t="s">
        <v>137</v>
      </c>
      <c r="Q119" s="59" t="s">
        <v>138</v>
      </c>
      <c r="R119" s="59" t="s">
        <v>139</v>
      </c>
      <c r="S119" s="59" t="s">
        <v>140</v>
      </c>
      <c r="T119" s="60" t="s">
        <v>141</v>
      </c>
    </row>
    <row r="120" spans="2:65" s="1" customFormat="1" ht="22.9" customHeight="1">
      <c r="B120" s="31"/>
      <c r="C120" s="63" t="s">
        <v>142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75.472821799999991</v>
      </c>
      <c r="S120" s="52"/>
      <c r="T120" s="118">
        <f>T121</f>
        <v>0</v>
      </c>
      <c r="AT120" s="16" t="s">
        <v>75</v>
      </c>
      <c r="AU120" s="16" t="s">
        <v>125</v>
      </c>
      <c r="BK120" s="119">
        <f>BK121</f>
        <v>0</v>
      </c>
    </row>
    <row r="121" spans="2:65" s="11" customFormat="1" ht="25.9" customHeight="1">
      <c r="B121" s="120"/>
      <c r="D121" s="121" t="s">
        <v>75</v>
      </c>
      <c r="E121" s="122" t="s">
        <v>236</v>
      </c>
      <c r="F121" s="122" t="s">
        <v>237</v>
      </c>
      <c r="I121" s="123"/>
      <c r="J121" s="124">
        <f>BK121</f>
        <v>0</v>
      </c>
      <c r="L121" s="120"/>
      <c r="M121" s="125"/>
      <c r="P121" s="126">
        <f>P122+P157+P167</f>
        <v>0</v>
      </c>
      <c r="R121" s="126">
        <f>R122+R157+R167</f>
        <v>75.472821799999991</v>
      </c>
      <c r="T121" s="127">
        <f>T122+T157+T167</f>
        <v>0</v>
      </c>
      <c r="AR121" s="121" t="s">
        <v>84</v>
      </c>
      <c r="AT121" s="128" t="s">
        <v>75</v>
      </c>
      <c r="AU121" s="128" t="s">
        <v>76</v>
      </c>
      <c r="AY121" s="121" t="s">
        <v>146</v>
      </c>
      <c r="BK121" s="129">
        <f>BK122+BK157+BK167</f>
        <v>0</v>
      </c>
    </row>
    <row r="122" spans="2:65" s="11" customFormat="1" ht="22.9" customHeight="1">
      <c r="B122" s="120"/>
      <c r="D122" s="121" t="s">
        <v>75</v>
      </c>
      <c r="E122" s="130" t="s">
        <v>84</v>
      </c>
      <c r="F122" s="130" t="s">
        <v>238</v>
      </c>
      <c r="I122" s="123"/>
      <c r="J122" s="131">
        <f>BK122</f>
        <v>0</v>
      </c>
      <c r="L122" s="120"/>
      <c r="M122" s="125"/>
      <c r="P122" s="126">
        <f>SUM(P123:P156)</f>
        <v>0</v>
      </c>
      <c r="R122" s="126">
        <f>SUM(R123:R156)</f>
        <v>6.9999999999999999E-4</v>
      </c>
      <c r="T122" s="127">
        <f>SUM(T123:T156)</f>
        <v>0</v>
      </c>
      <c r="AR122" s="121" t="s">
        <v>84</v>
      </c>
      <c r="AT122" s="128" t="s">
        <v>75</v>
      </c>
      <c r="AU122" s="128" t="s">
        <v>84</v>
      </c>
      <c r="AY122" s="121" t="s">
        <v>146</v>
      </c>
      <c r="BK122" s="129">
        <f>SUM(BK123:BK156)</f>
        <v>0</v>
      </c>
    </row>
    <row r="123" spans="2:65" s="1" customFormat="1" ht="24.2" customHeight="1">
      <c r="B123" s="132"/>
      <c r="C123" s="133" t="s">
        <v>84</v>
      </c>
      <c r="D123" s="133" t="s">
        <v>149</v>
      </c>
      <c r="E123" s="134" t="s">
        <v>820</v>
      </c>
      <c r="F123" s="135" t="s">
        <v>821</v>
      </c>
      <c r="G123" s="136" t="s">
        <v>241</v>
      </c>
      <c r="H123" s="137">
        <v>88</v>
      </c>
      <c r="I123" s="138"/>
      <c r="J123" s="139">
        <f>ROUND(I123*H123,2)</f>
        <v>0</v>
      </c>
      <c r="K123" s="140"/>
      <c r="L123" s="31"/>
      <c r="M123" s="141" t="s">
        <v>1</v>
      </c>
      <c r="N123" s="142" t="s">
        <v>41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167</v>
      </c>
      <c r="AT123" s="145" t="s">
        <v>149</v>
      </c>
      <c r="AU123" s="145" t="s">
        <v>86</v>
      </c>
      <c r="AY123" s="16" t="s">
        <v>146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84</v>
      </c>
      <c r="BK123" s="146">
        <f>ROUND(I123*H123,2)</f>
        <v>0</v>
      </c>
      <c r="BL123" s="16" t="s">
        <v>167</v>
      </c>
      <c r="BM123" s="145" t="s">
        <v>1069</v>
      </c>
    </row>
    <row r="124" spans="2:65" s="1" customFormat="1">
      <c r="B124" s="31"/>
      <c r="D124" s="147" t="s">
        <v>155</v>
      </c>
      <c r="F124" s="148" t="s">
        <v>821</v>
      </c>
      <c r="I124" s="149"/>
      <c r="L124" s="31"/>
      <c r="M124" s="150"/>
      <c r="T124" s="55"/>
      <c r="AT124" s="16" t="s">
        <v>155</v>
      </c>
      <c r="AU124" s="16" t="s">
        <v>86</v>
      </c>
    </row>
    <row r="125" spans="2:65" s="1" customFormat="1">
      <c r="B125" s="31"/>
      <c r="D125" s="147" t="s">
        <v>156</v>
      </c>
      <c r="F125" s="151" t="s">
        <v>1070</v>
      </c>
      <c r="I125" s="149"/>
      <c r="L125" s="31"/>
      <c r="M125" s="150"/>
      <c r="T125" s="55"/>
      <c r="AT125" s="16" t="s">
        <v>156</v>
      </c>
      <c r="AU125" s="16" t="s">
        <v>86</v>
      </c>
    </row>
    <row r="126" spans="2:65" s="1" customFormat="1" ht="33" customHeight="1">
      <c r="B126" s="132"/>
      <c r="C126" s="133" t="s">
        <v>86</v>
      </c>
      <c r="D126" s="133" t="s">
        <v>149</v>
      </c>
      <c r="E126" s="134" t="s">
        <v>825</v>
      </c>
      <c r="F126" s="135" t="s">
        <v>826</v>
      </c>
      <c r="G126" s="136" t="s">
        <v>263</v>
      </c>
      <c r="H126" s="137">
        <v>88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41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167</v>
      </c>
      <c r="AT126" s="145" t="s">
        <v>149</v>
      </c>
      <c r="AU126" s="145" t="s">
        <v>86</v>
      </c>
      <c r="AY126" s="16" t="s">
        <v>146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84</v>
      </c>
      <c r="BK126" s="146">
        <f>ROUND(I126*H126,2)</f>
        <v>0</v>
      </c>
      <c r="BL126" s="16" t="s">
        <v>167</v>
      </c>
      <c r="BM126" s="145" t="s">
        <v>1071</v>
      </c>
    </row>
    <row r="127" spans="2:65" s="1" customFormat="1">
      <c r="B127" s="31"/>
      <c r="D127" s="147" t="s">
        <v>155</v>
      </c>
      <c r="F127" s="148" t="s">
        <v>826</v>
      </c>
      <c r="I127" s="149"/>
      <c r="L127" s="31"/>
      <c r="M127" s="150"/>
      <c r="T127" s="55"/>
      <c r="AT127" s="16" t="s">
        <v>155</v>
      </c>
      <c r="AU127" s="16" t="s">
        <v>86</v>
      </c>
    </row>
    <row r="128" spans="2:65" s="1" customFormat="1">
      <c r="B128" s="31"/>
      <c r="D128" s="147" t="s">
        <v>156</v>
      </c>
      <c r="F128" s="151" t="s">
        <v>1072</v>
      </c>
      <c r="I128" s="149"/>
      <c r="L128" s="31"/>
      <c r="M128" s="150"/>
      <c r="T128" s="55"/>
      <c r="AT128" s="16" t="s">
        <v>156</v>
      </c>
      <c r="AU128" s="16" t="s">
        <v>86</v>
      </c>
    </row>
    <row r="129" spans="2:65" s="12" customFormat="1">
      <c r="B129" s="155"/>
      <c r="D129" s="147" t="s">
        <v>255</v>
      </c>
      <c r="E129" s="156" t="s">
        <v>1</v>
      </c>
      <c r="F129" s="157" t="s">
        <v>1073</v>
      </c>
      <c r="H129" s="158">
        <v>88</v>
      </c>
      <c r="I129" s="159"/>
      <c r="L129" s="155"/>
      <c r="M129" s="160"/>
      <c r="T129" s="161"/>
      <c r="AT129" s="156" t="s">
        <v>255</v>
      </c>
      <c r="AU129" s="156" t="s">
        <v>86</v>
      </c>
      <c r="AV129" s="12" t="s">
        <v>86</v>
      </c>
      <c r="AW129" s="12" t="s">
        <v>33</v>
      </c>
      <c r="AX129" s="12" t="s">
        <v>84</v>
      </c>
      <c r="AY129" s="156" t="s">
        <v>146</v>
      </c>
    </row>
    <row r="130" spans="2:65" s="1" customFormat="1" ht="33" customHeight="1">
      <c r="B130" s="132"/>
      <c r="C130" s="133" t="s">
        <v>162</v>
      </c>
      <c r="D130" s="133" t="s">
        <v>149</v>
      </c>
      <c r="E130" s="134" t="s">
        <v>831</v>
      </c>
      <c r="F130" s="135" t="s">
        <v>832</v>
      </c>
      <c r="G130" s="136" t="s">
        <v>263</v>
      </c>
      <c r="H130" s="137">
        <v>5.25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41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167</v>
      </c>
      <c r="AT130" s="145" t="s">
        <v>149</v>
      </c>
      <c r="AU130" s="145" t="s">
        <v>86</v>
      </c>
      <c r="AY130" s="16" t="s">
        <v>146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84</v>
      </c>
      <c r="BK130" s="146">
        <f>ROUND(I130*H130,2)</f>
        <v>0</v>
      </c>
      <c r="BL130" s="16" t="s">
        <v>167</v>
      </c>
      <c r="BM130" s="145" t="s">
        <v>1074</v>
      </c>
    </row>
    <row r="131" spans="2:65" s="1" customFormat="1">
      <c r="B131" s="31"/>
      <c r="D131" s="147" t="s">
        <v>155</v>
      </c>
      <c r="F131" s="148" t="s">
        <v>832</v>
      </c>
      <c r="I131" s="149"/>
      <c r="L131" s="31"/>
      <c r="M131" s="150"/>
      <c r="T131" s="55"/>
      <c r="AT131" s="16" t="s">
        <v>155</v>
      </c>
      <c r="AU131" s="16" t="s">
        <v>86</v>
      </c>
    </row>
    <row r="132" spans="2:65" s="1" customFormat="1">
      <c r="B132" s="31"/>
      <c r="D132" s="147" t="s">
        <v>156</v>
      </c>
      <c r="F132" s="151" t="s">
        <v>834</v>
      </c>
      <c r="I132" s="149"/>
      <c r="L132" s="31"/>
      <c r="M132" s="150"/>
      <c r="T132" s="55"/>
      <c r="AT132" s="16" t="s">
        <v>156</v>
      </c>
      <c r="AU132" s="16" t="s">
        <v>86</v>
      </c>
    </row>
    <row r="133" spans="2:65" s="12" customFormat="1">
      <c r="B133" s="155"/>
      <c r="D133" s="147" t="s">
        <v>255</v>
      </c>
      <c r="E133" s="156" t="s">
        <v>1</v>
      </c>
      <c r="F133" s="157" t="s">
        <v>1075</v>
      </c>
      <c r="H133" s="158">
        <v>5.25</v>
      </c>
      <c r="I133" s="159"/>
      <c r="L133" s="155"/>
      <c r="M133" s="160"/>
      <c r="T133" s="161"/>
      <c r="AT133" s="156" t="s">
        <v>255</v>
      </c>
      <c r="AU133" s="156" t="s">
        <v>86</v>
      </c>
      <c r="AV133" s="12" t="s">
        <v>86</v>
      </c>
      <c r="AW133" s="12" t="s">
        <v>33</v>
      </c>
      <c r="AX133" s="12" t="s">
        <v>84</v>
      </c>
      <c r="AY133" s="156" t="s">
        <v>146</v>
      </c>
    </row>
    <row r="134" spans="2:65" s="1" customFormat="1" ht="33" customHeight="1">
      <c r="B134" s="132"/>
      <c r="C134" s="133" t="s">
        <v>167</v>
      </c>
      <c r="D134" s="133" t="s">
        <v>149</v>
      </c>
      <c r="E134" s="134" t="s">
        <v>272</v>
      </c>
      <c r="F134" s="135" t="s">
        <v>273</v>
      </c>
      <c r="G134" s="136" t="s">
        <v>263</v>
      </c>
      <c r="H134" s="137">
        <v>2.78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41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167</v>
      </c>
      <c r="AT134" s="145" t="s">
        <v>149</v>
      </c>
      <c r="AU134" s="145" t="s">
        <v>86</v>
      </c>
      <c r="AY134" s="16" t="s">
        <v>146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84</v>
      </c>
      <c r="BK134" s="146">
        <f>ROUND(I134*H134,2)</f>
        <v>0</v>
      </c>
      <c r="BL134" s="16" t="s">
        <v>167</v>
      </c>
      <c r="BM134" s="145" t="s">
        <v>1076</v>
      </c>
    </row>
    <row r="135" spans="2:65" s="1" customFormat="1">
      <c r="B135" s="31"/>
      <c r="D135" s="147" t="s">
        <v>155</v>
      </c>
      <c r="F135" s="148" t="s">
        <v>273</v>
      </c>
      <c r="I135" s="149"/>
      <c r="L135" s="31"/>
      <c r="M135" s="150"/>
      <c r="T135" s="55"/>
      <c r="AT135" s="16" t="s">
        <v>155</v>
      </c>
      <c r="AU135" s="16" t="s">
        <v>86</v>
      </c>
    </row>
    <row r="136" spans="2:65" s="1" customFormat="1">
      <c r="B136" s="31"/>
      <c r="D136" s="147" t="s">
        <v>156</v>
      </c>
      <c r="F136" s="151" t="s">
        <v>1077</v>
      </c>
      <c r="I136" s="149"/>
      <c r="L136" s="31"/>
      <c r="M136" s="150"/>
      <c r="T136" s="55"/>
      <c r="AT136" s="16" t="s">
        <v>156</v>
      </c>
      <c r="AU136" s="16" t="s">
        <v>86</v>
      </c>
    </row>
    <row r="137" spans="2:65" s="1" customFormat="1" ht="33" customHeight="1">
      <c r="B137" s="132"/>
      <c r="C137" s="133" t="s">
        <v>145</v>
      </c>
      <c r="D137" s="133" t="s">
        <v>149</v>
      </c>
      <c r="E137" s="134" t="s">
        <v>300</v>
      </c>
      <c r="F137" s="135" t="s">
        <v>301</v>
      </c>
      <c r="G137" s="136" t="s">
        <v>302</v>
      </c>
      <c r="H137" s="137">
        <v>197.46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41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167</v>
      </c>
      <c r="AT137" s="145" t="s">
        <v>149</v>
      </c>
      <c r="AU137" s="145" t="s">
        <v>86</v>
      </c>
      <c r="AY137" s="16" t="s">
        <v>146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84</v>
      </c>
      <c r="BK137" s="146">
        <f>ROUND(I137*H137,2)</f>
        <v>0</v>
      </c>
      <c r="BL137" s="16" t="s">
        <v>167</v>
      </c>
      <c r="BM137" s="145" t="s">
        <v>1078</v>
      </c>
    </row>
    <row r="138" spans="2:65" s="1" customFormat="1">
      <c r="B138" s="31"/>
      <c r="D138" s="147" t="s">
        <v>155</v>
      </c>
      <c r="F138" s="148" t="s">
        <v>301</v>
      </c>
      <c r="I138" s="149"/>
      <c r="L138" s="31"/>
      <c r="M138" s="150"/>
      <c r="T138" s="55"/>
      <c r="AT138" s="16" t="s">
        <v>155</v>
      </c>
      <c r="AU138" s="16" t="s">
        <v>86</v>
      </c>
    </row>
    <row r="139" spans="2:65" s="12" customFormat="1">
      <c r="B139" s="155"/>
      <c r="D139" s="147" t="s">
        <v>255</v>
      </c>
      <c r="E139" s="156" t="s">
        <v>1</v>
      </c>
      <c r="F139" s="157" t="s">
        <v>1079</v>
      </c>
      <c r="H139" s="158">
        <v>7.95</v>
      </c>
      <c r="I139" s="159"/>
      <c r="L139" s="155"/>
      <c r="M139" s="160"/>
      <c r="T139" s="161"/>
      <c r="AT139" s="156" t="s">
        <v>255</v>
      </c>
      <c r="AU139" s="156" t="s">
        <v>86</v>
      </c>
      <c r="AV139" s="12" t="s">
        <v>86</v>
      </c>
      <c r="AW139" s="12" t="s">
        <v>33</v>
      </c>
      <c r="AX139" s="12" t="s">
        <v>76</v>
      </c>
      <c r="AY139" s="156" t="s">
        <v>146</v>
      </c>
    </row>
    <row r="140" spans="2:65" s="12" customFormat="1">
      <c r="B140" s="155"/>
      <c r="D140" s="147" t="s">
        <v>255</v>
      </c>
      <c r="E140" s="156" t="s">
        <v>1</v>
      </c>
      <c r="F140" s="157" t="s">
        <v>1080</v>
      </c>
      <c r="H140" s="158">
        <v>88</v>
      </c>
      <c r="I140" s="159"/>
      <c r="L140" s="155"/>
      <c r="M140" s="160"/>
      <c r="T140" s="161"/>
      <c r="AT140" s="156" t="s">
        <v>255</v>
      </c>
      <c r="AU140" s="156" t="s">
        <v>86</v>
      </c>
      <c r="AV140" s="12" t="s">
        <v>86</v>
      </c>
      <c r="AW140" s="12" t="s">
        <v>33</v>
      </c>
      <c r="AX140" s="12" t="s">
        <v>76</v>
      </c>
      <c r="AY140" s="156" t="s">
        <v>146</v>
      </c>
    </row>
    <row r="141" spans="2:65" s="12" customFormat="1">
      <c r="B141" s="155"/>
      <c r="D141" s="147" t="s">
        <v>255</v>
      </c>
      <c r="E141" s="156" t="s">
        <v>1</v>
      </c>
      <c r="F141" s="157" t="s">
        <v>1081</v>
      </c>
      <c r="H141" s="158">
        <v>2.78</v>
      </c>
      <c r="I141" s="159"/>
      <c r="L141" s="155"/>
      <c r="M141" s="160"/>
      <c r="T141" s="161"/>
      <c r="AT141" s="156" t="s">
        <v>255</v>
      </c>
      <c r="AU141" s="156" t="s">
        <v>86</v>
      </c>
      <c r="AV141" s="12" t="s">
        <v>86</v>
      </c>
      <c r="AW141" s="12" t="s">
        <v>33</v>
      </c>
      <c r="AX141" s="12" t="s">
        <v>76</v>
      </c>
      <c r="AY141" s="156" t="s">
        <v>146</v>
      </c>
    </row>
    <row r="142" spans="2:65" s="13" customFormat="1">
      <c r="B142" s="162"/>
      <c r="D142" s="147" t="s">
        <v>255</v>
      </c>
      <c r="E142" s="163" t="s">
        <v>1</v>
      </c>
      <c r="F142" s="164" t="s">
        <v>307</v>
      </c>
      <c r="H142" s="165">
        <v>98.73</v>
      </c>
      <c r="I142" s="166"/>
      <c r="L142" s="162"/>
      <c r="M142" s="167"/>
      <c r="T142" s="168"/>
      <c r="AT142" s="163" t="s">
        <v>255</v>
      </c>
      <c r="AU142" s="163" t="s">
        <v>86</v>
      </c>
      <c r="AV142" s="13" t="s">
        <v>162</v>
      </c>
      <c r="AW142" s="13" t="s">
        <v>33</v>
      </c>
      <c r="AX142" s="13" t="s">
        <v>76</v>
      </c>
      <c r="AY142" s="163" t="s">
        <v>146</v>
      </c>
    </row>
    <row r="143" spans="2:65" s="12" customFormat="1">
      <c r="B143" s="155"/>
      <c r="D143" s="147" t="s">
        <v>255</v>
      </c>
      <c r="E143" s="156" t="s">
        <v>1</v>
      </c>
      <c r="F143" s="157" t="s">
        <v>1082</v>
      </c>
      <c r="H143" s="158">
        <v>197.46</v>
      </c>
      <c r="I143" s="159"/>
      <c r="L143" s="155"/>
      <c r="M143" s="160"/>
      <c r="T143" s="161"/>
      <c r="AT143" s="156" t="s">
        <v>255</v>
      </c>
      <c r="AU143" s="156" t="s">
        <v>86</v>
      </c>
      <c r="AV143" s="12" t="s">
        <v>86</v>
      </c>
      <c r="AW143" s="12" t="s">
        <v>33</v>
      </c>
      <c r="AX143" s="12" t="s">
        <v>84</v>
      </c>
      <c r="AY143" s="156" t="s">
        <v>146</v>
      </c>
    </row>
    <row r="144" spans="2:65" s="1" customFormat="1" ht="16.5" customHeight="1">
      <c r="B144" s="132"/>
      <c r="C144" s="133" t="s">
        <v>176</v>
      </c>
      <c r="D144" s="133" t="s">
        <v>149</v>
      </c>
      <c r="E144" s="134" t="s">
        <v>309</v>
      </c>
      <c r="F144" s="135" t="s">
        <v>310</v>
      </c>
      <c r="G144" s="136" t="s">
        <v>263</v>
      </c>
      <c r="H144" s="137">
        <v>202.71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41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167</v>
      </c>
      <c r="AT144" s="145" t="s">
        <v>149</v>
      </c>
      <c r="AU144" s="145" t="s">
        <v>86</v>
      </c>
      <c r="AY144" s="16" t="s">
        <v>146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84</v>
      </c>
      <c r="BK144" s="146">
        <f>ROUND(I144*H144,2)</f>
        <v>0</v>
      </c>
      <c r="BL144" s="16" t="s">
        <v>167</v>
      </c>
      <c r="BM144" s="145" t="s">
        <v>1083</v>
      </c>
    </row>
    <row r="145" spans="2:65" s="1" customFormat="1">
      <c r="B145" s="31"/>
      <c r="D145" s="147" t="s">
        <v>155</v>
      </c>
      <c r="F145" s="148" t="s">
        <v>310</v>
      </c>
      <c r="I145" s="149"/>
      <c r="L145" s="31"/>
      <c r="M145" s="150"/>
      <c r="T145" s="55"/>
      <c r="AT145" s="16" t="s">
        <v>155</v>
      </c>
      <c r="AU145" s="16" t="s">
        <v>86</v>
      </c>
    </row>
    <row r="146" spans="2:65" s="12" customFormat="1">
      <c r="B146" s="155"/>
      <c r="D146" s="147" t="s">
        <v>255</v>
      </c>
      <c r="E146" s="156" t="s">
        <v>1</v>
      </c>
      <c r="F146" s="157" t="s">
        <v>1084</v>
      </c>
      <c r="H146" s="158">
        <v>202.71</v>
      </c>
      <c r="I146" s="159"/>
      <c r="L146" s="155"/>
      <c r="M146" s="160"/>
      <c r="T146" s="161"/>
      <c r="AT146" s="156" t="s">
        <v>255</v>
      </c>
      <c r="AU146" s="156" t="s">
        <v>86</v>
      </c>
      <c r="AV146" s="12" t="s">
        <v>86</v>
      </c>
      <c r="AW146" s="12" t="s">
        <v>33</v>
      </c>
      <c r="AX146" s="12" t="s">
        <v>84</v>
      </c>
      <c r="AY146" s="156" t="s">
        <v>146</v>
      </c>
    </row>
    <row r="147" spans="2:65" s="1" customFormat="1" ht="33" customHeight="1">
      <c r="B147" s="132"/>
      <c r="C147" s="133" t="s">
        <v>181</v>
      </c>
      <c r="D147" s="133" t="s">
        <v>149</v>
      </c>
      <c r="E147" s="134" t="s">
        <v>866</v>
      </c>
      <c r="F147" s="135" t="s">
        <v>867</v>
      </c>
      <c r="G147" s="136" t="s">
        <v>241</v>
      </c>
      <c r="H147" s="137">
        <v>35</v>
      </c>
      <c r="I147" s="138"/>
      <c r="J147" s="139">
        <f>ROUND(I147*H147,2)</f>
        <v>0</v>
      </c>
      <c r="K147" s="140"/>
      <c r="L147" s="31"/>
      <c r="M147" s="141" t="s">
        <v>1</v>
      </c>
      <c r="N147" s="142" t="s">
        <v>41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167</v>
      </c>
      <c r="AT147" s="145" t="s">
        <v>149</v>
      </c>
      <c r="AU147" s="145" t="s">
        <v>86</v>
      </c>
      <c r="AY147" s="16" t="s">
        <v>146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84</v>
      </c>
      <c r="BK147" s="146">
        <f>ROUND(I147*H147,2)</f>
        <v>0</v>
      </c>
      <c r="BL147" s="16" t="s">
        <v>167</v>
      </c>
      <c r="BM147" s="145" t="s">
        <v>1085</v>
      </c>
    </row>
    <row r="148" spans="2:65" s="1" customFormat="1">
      <c r="B148" s="31"/>
      <c r="D148" s="147" t="s">
        <v>155</v>
      </c>
      <c r="F148" s="148" t="s">
        <v>867</v>
      </c>
      <c r="I148" s="149"/>
      <c r="L148" s="31"/>
      <c r="M148" s="150"/>
      <c r="T148" s="55"/>
      <c r="AT148" s="16" t="s">
        <v>155</v>
      </c>
      <c r="AU148" s="16" t="s">
        <v>86</v>
      </c>
    </row>
    <row r="149" spans="2:65" s="1" customFormat="1">
      <c r="B149" s="31"/>
      <c r="D149" s="147" t="s">
        <v>156</v>
      </c>
      <c r="F149" s="151" t="s">
        <v>869</v>
      </c>
      <c r="I149" s="149"/>
      <c r="L149" s="31"/>
      <c r="M149" s="150"/>
      <c r="T149" s="55"/>
      <c r="AT149" s="16" t="s">
        <v>156</v>
      </c>
      <c r="AU149" s="16" t="s">
        <v>86</v>
      </c>
    </row>
    <row r="150" spans="2:65" s="1" customFormat="1" ht="24.2" customHeight="1">
      <c r="B150" s="132"/>
      <c r="C150" s="133" t="s">
        <v>188</v>
      </c>
      <c r="D150" s="133" t="s">
        <v>149</v>
      </c>
      <c r="E150" s="134" t="s">
        <v>871</v>
      </c>
      <c r="F150" s="135" t="s">
        <v>872</v>
      </c>
      <c r="G150" s="136" t="s">
        <v>241</v>
      </c>
      <c r="H150" s="137">
        <v>35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41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167</v>
      </c>
      <c r="AT150" s="145" t="s">
        <v>149</v>
      </c>
      <c r="AU150" s="145" t="s">
        <v>86</v>
      </c>
      <c r="AY150" s="16" t="s">
        <v>146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84</v>
      </c>
      <c r="BK150" s="146">
        <f>ROUND(I150*H150,2)</f>
        <v>0</v>
      </c>
      <c r="BL150" s="16" t="s">
        <v>167</v>
      </c>
      <c r="BM150" s="145" t="s">
        <v>1086</v>
      </c>
    </row>
    <row r="151" spans="2:65" s="1" customFormat="1">
      <c r="B151" s="31"/>
      <c r="D151" s="147" t="s">
        <v>155</v>
      </c>
      <c r="F151" s="148" t="s">
        <v>872</v>
      </c>
      <c r="I151" s="149"/>
      <c r="L151" s="31"/>
      <c r="M151" s="150"/>
      <c r="T151" s="55"/>
      <c r="AT151" s="16" t="s">
        <v>155</v>
      </c>
      <c r="AU151" s="16" t="s">
        <v>86</v>
      </c>
    </row>
    <row r="152" spans="2:65" s="1" customFormat="1" ht="16.5" customHeight="1">
      <c r="B152" s="132"/>
      <c r="C152" s="169" t="s">
        <v>195</v>
      </c>
      <c r="D152" s="169" t="s">
        <v>320</v>
      </c>
      <c r="E152" s="170" t="s">
        <v>349</v>
      </c>
      <c r="F152" s="171" t="s">
        <v>350</v>
      </c>
      <c r="G152" s="172" t="s">
        <v>351</v>
      </c>
      <c r="H152" s="173">
        <v>0.7</v>
      </c>
      <c r="I152" s="174"/>
      <c r="J152" s="175">
        <f>ROUND(I152*H152,2)</f>
        <v>0</v>
      </c>
      <c r="K152" s="176"/>
      <c r="L152" s="177"/>
      <c r="M152" s="178" t="s">
        <v>1</v>
      </c>
      <c r="N152" s="179" t="s">
        <v>41</v>
      </c>
      <c r="P152" s="143">
        <f>O152*H152</f>
        <v>0</v>
      </c>
      <c r="Q152" s="143">
        <v>1E-3</v>
      </c>
      <c r="R152" s="143">
        <f>Q152*H152</f>
        <v>6.9999999999999999E-4</v>
      </c>
      <c r="S152" s="143">
        <v>0</v>
      </c>
      <c r="T152" s="144">
        <f>S152*H152</f>
        <v>0</v>
      </c>
      <c r="AR152" s="145" t="s">
        <v>188</v>
      </c>
      <c r="AT152" s="145" t="s">
        <v>320</v>
      </c>
      <c r="AU152" s="145" t="s">
        <v>86</v>
      </c>
      <c r="AY152" s="16" t="s">
        <v>146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84</v>
      </c>
      <c r="BK152" s="146">
        <f>ROUND(I152*H152,2)</f>
        <v>0</v>
      </c>
      <c r="BL152" s="16" t="s">
        <v>167</v>
      </c>
      <c r="BM152" s="145" t="s">
        <v>1087</v>
      </c>
    </row>
    <row r="153" spans="2:65" s="1" customFormat="1">
      <c r="B153" s="31"/>
      <c r="D153" s="147" t="s">
        <v>155</v>
      </c>
      <c r="F153" s="148" t="s">
        <v>350</v>
      </c>
      <c r="I153" s="149"/>
      <c r="L153" s="31"/>
      <c r="M153" s="150"/>
      <c r="T153" s="55"/>
      <c r="AT153" s="16" t="s">
        <v>155</v>
      </c>
      <c r="AU153" s="16" t="s">
        <v>86</v>
      </c>
    </row>
    <row r="154" spans="2:65" s="12" customFormat="1">
      <c r="B154" s="155"/>
      <c r="D154" s="147" t="s">
        <v>255</v>
      </c>
      <c r="E154" s="156" t="s">
        <v>1</v>
      </c>
      <c r="F154" s="157" t="s">
        <v>1088</v>
      </c>
      <c r="H154" s="158">
        <v>0.7</v>
      </c>
      <c r="I154" s="159"/>
      <c r="L154" s="155"/>
      <c r="M154" s="160"/>
      <c r="T154" s="161"/>
      <c r="AT154" s="156" t="s">
        <v>255</v>
      </c>
      <c r="AU154" s="156" t="s">
        <v>86</v>
      </c>
      <c r="AV154" s="12" t="s">
        <v>86</v>
      </c>
      <c r="AW154" s="12" t="s">
        <v>33</v>
      </c>
      <c r="AX154" s="12" t="s">
        <v>84</v>
      </c>
      <c r="AY154" s="156" t="s">
        <v>146</v>
      </c>
    </row>
    <row r="155" spans="2:65" s="1" customFormat="1" ht="21.75" customHeight="1">
      <c r="B155" s="132"/>
      <c r="C155" s="133" t="s">
        <v>219</v>
      </c>
      <c r="D155" s="133" t="s">
        <v>149</v>
      </c>
      <c r="E155" s="134" t="s">
        <v>386</v>
      </c>
      <c r="F155" s="135" t="s">
        <v>387</v>
      </c>
      <c r="G155" s="136" t="s">
        <v>241</v>
      </c>
      <c r="H155" s="137">
        <v>35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41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167</v>
      </c>
      <c r="AT155" s="145" t="s">
        <v>149</v>
      </c>
      <c r="AU155" s="145" t="s">
        <v>86</v>
      </c>
      <c r="AY155" s="16" t="s">
        <v>146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84</v>
      </c>
      <c r="BK155" s="146">
        <f>ROUND(I155*H155,2)</f>
        <v>0</v>
      </c>
      <c r="BL155" s="16" t="s">
        <v>167</v>
      </c>
      <c r="BM155" s="145" t="s">
        <v>1089</v>
      </c>
    </row>
    <row r="156" spans="2:65" s="1" customFormat="1">
      <c r="B156" s="31"/>
      <c r="D156" s="147" t="s">
        <v>155</v>
      </c>
      <c r="F156" s="148" t="s">
        <v>387</v>
      </c>
      <c r="I156" s="149"/>
      <c r="L156" s="31"/>
      <c r="M156" s="150"/>
      <c r="T156" s="55"/>
      <c r="AT156" s="16" t="s">
        <v>155</v>
      </c>
      <c r="AU156" s="16" t="s">
        <v>86</v>
      </c>
    </row>
    <row r="157" spans="2:65" s="11" customFormat="1" ht="22.9" customHeight="1">
      <c r="B157" s="120"/>
      <c r="D157" s="121" t="s">
        <v>75</v>
      </c>
      <c r="E157" s="130" t="s">
        <v>167</v>
      </c>
      <c r="F157" s="130" t="s">
        <v>391</v>
      </c>
      <c r="I157" s="123"/>
      <c r="J157" s="131">
        <f>BK157</f>
        <v>0</v>
      </c>
      <c r="L157" s="120"/>
      <c r="M157" s="125"/>
      <c r="P157" s="126">
        <f>SUM(P158:P166)</f>
        <v>0</v>
      </c>
      <c r="R157" s="126">
        <f>SUM(R158:R166)</f>
        <v>31.076601800000002</v>
      </c>
      <c r="T157" s="127">
        <f>SUM(T158:T166)</f>
        <v>0</v>
      </c>
      <c r="AR157" s="121" t="s">
        <v>84</v>
      </c>
      <c r="AT157" s="128" t="s">
        <v>75</v>
      </c>
      <c r="AU157" s="128" t="s">
        <v>84</v>
      </c>
      <c r="AY157" s="121" t="s">
        <v>146</v>
      </c>
      <c r="BK157" s="129">
        <f>SUM(BK158:BK166)</f>
        <v>0</v>
      </c>
    </row>
    <row r="158" spans="2:65" s="1" customFormat="1" ht="33" customHeight="1">
      <c r="B158" s="132"/>
      <c r="C158" s="133" t="s">
        <v>221</v>
      </c>
      <c r="D158" s="133" t="s">
        <v>149</v>
      </c>
      <c r="E158" s="134" t="s">
        <v>393</v>
      </c>
      <c r="F158" s="135" t="s">
        <v>394</v>
      </c>
      <c r="G158" s="136" t="s">
        <v>241</v>
      </c>
      <c r="H158" s="137">
        <v>58</v>
      </c>
      <c r="I158" s="138"/>
      <c r="J158" s="139">
        <f>ROUND(I158*H158,2)</f>
        <v>0</v>
      </c>
      <c r="K158" s="140"/>
      <c r="L158" s="31"/>
      <c r="M158" s="141" t="s">
        <v>1</v>
      </c>
      <c r="N158" s="142" t="s">
        <v>41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167</v>
      </c>
      <c r="AT158" s="145" t="s">
        <v>149</v>
      </c>
      <c r="AU158" s="145" t="s">
        <v>86</v>
      </c>
      <c r="AY158" s="16" t="s">
        <v>146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84</v>
      </c>
      <c r="BK158" s="146">
        <f>ROUND(I158*H158,2)</f>
        <v>0</v>
      </c>
      <c r="BL158" s="16" t="s">
        <v>167</v>
      </c>
      <c r="BM158" s="145" t="s">
        <v>1090</v>
      </c>
    </row>
    <row r="159" spans="2:65" s="1" customFormat="1">
      <c r="B159" s="31"/>
      <c r="D159" s="147" t="s">
        <v>155</v>
      </c>
      <c r="F159" s="148" t="s">
        <v>394</v>
      </c>
      <c r="I159" s="149"/>
      <c r="L159" s="31"/>
      <c r="M159" s="150"/>
      <c r="T159" s="55"/>
      <c r="AT159" s="16" t="s">
        <v>155</v>
      </c>
      <c r="AU159" s="16" t="s">
        <v>86</v>
      </c>
    </row>
    <row r="160" spans="2:65" s="1" customFormat="1">
      <c r="B160" s="31"/>
      <c r="D160" s="147" t="s">
        <v>156</v>
      </c>
      <c r="F160" s="151" t="s">
        <v>964</v>
      </c>
      <c r="I160" s="149"/>
      <c r="L160" s="31"/>
      <c r="M160" s="150"/>
      <c r="T160" s="55"/>
      <c r="AT160" s="16" t="s">
        <v>156</v>
      </c>
      <c r="AU160" s="16" t="s">
        <v>86</v>
      </c>
    </row>
    <row r="161" spans="2:65" s="1" customFormat="1" ht="24.2" customHeight="1">
      <c r="B161" s="132"/>
      <c r="C161" s="133" t="s">
        <v>289</v>
      </c>
      <c r="D161" s="133" t="s">
        <v>149</v>
      </c>
      <c r="E161" s="134" t="s">
        <v>965</v>
      </c>
      <c r="F161" s="135" t="s">
        <v>966</v>
      </c>
      <c r="G161" s="136" t="s">
        <v>241</v>
      </c>
      <c r="H161" s="137">
        <v>58</v>
      </c>
      <c r="I161" s="138"/>
      <c r="J161" s="139">
        <f>ROUND(I161*H161,2)</f>
        <v>0</v>
      </c>
      <c r="K161" s="140"/>
      <c r="L161" s="31"/>
      <c r="M161" s="141" t="s">
        <v>1</v>
      </c>
      <c r="N161" s="142" t="s">
        <v>41</v>
      </c>
      <c r="P161" s="143">
        <f>O161*H161</f>
        <v>0</v>
      </c>
      <c r="Q161" s="143">
        <v>0.4</v>
      </c>
      <c r="R161" s="143">
        <f>Q161*H161</f>
        <v>23.200000000000003</v>
      </c>
      <c r="S161" s="143">
        <v>0</v>
      </c>
      <c r="T161" s="144">
        <f>S161*H161</f>
        <v>0</v>
      </c>
      <c r="AR161" s="145" t="s">
        <v>167</v>
      </c>
      <c r="AT161" s="145" t="s">
        <v>149</v>
      </c>
      <c r="AU161" s="145" t="s">
        <v>86</v>
      </c>
      <c r="AY161" s="16" t="s">
        <v>146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84</v>
      </c>
      <c r="BK161" s="146">
        <f>ROUND(I161*H161,2)</f>
        <v>0</v>
      </c>
      <c r="BL161" s="16" t="s">
        <v>167</v>
      </c>
      <c r="BM161" s="145" t="s">
        <v>1091</v>
      </c>
    </row>
    <row r="162" spans="2:65" s="1" customFormat="1">
      <c r="B162" s="31"/>
      <c r="D162" s="147" t="s">
        <v>155</v>
      </c>
      <c r="F162" s="148" t="s">
        <v>966</v>
      </c>
      <c r="I162" s="149"/>
      <c r="L162" s="31"/>
      <c r="M162" s="150"/>
      <c r="T162" s="55"/>
      <c r="AT162" s="16" t="s">
        <v>155</v>
      </c>
      <c r="AU162" s="16" t="s">
        <v>86</v>
      </c>
    </row>
    <row r="163" spans="2:65" s="1" customFormat="1">
      <c r="B163" s="31"/>
      <c r="D163" s="147" t="s">
        <v>156</v>
      </c>
      <c r="F163" s="151" t="s">
        <v>968</v>
      </c>
      <c r="I163" s="149"/>
      <c r="L163" s="31"/>
      <c r="M163" s="150"/>
      <c r="T163" s="55"/>
      <c r="AT163" s="16" t="s">
        <v>156</v>
      </c>
      <c r="AU163" s="16" t="s">
        <v>86</v>
      </c>
    </row>
    <row r="164" spans="2:65" s="1" customFormat="1" ht="24.2" customHeight="1">
      <c r="B164" s="132"/>
      <c r="C164" s="133" t="s">
        <v>294</v>
      </c>
      <c r="D164" s="133" t="s">
        <v>149</v>
      </c>
      <c r="E164" s="134" t="s">
        <v>402</v>
      </c>
      <c r="F164" s="135" t="s">
        <v>403</v>
      </c>
      <c r="G164" s="136" t="s">
        <v>263</v>
      </c>
      <c r="H164" s="137">
        <v>2.78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41</v>
      </c>
      <c r="P164" s="143">
        <f>O164*H164</f>
        <v>0</v>
      </c>
      <c r="Q164" s="143">
        <v>2.83331</v>
      </c>
      <c r="R164" s="143">
        <f>Q164*H164</f>
        <v>7.8766017999999995</v>
      </c>
      <c r="S164" s="143">
        <v>0</v>
      </c>
      <c r="T164" s="144">
        <f>S164*H164</f>
        <v>0</v>
      </c>
      <c r="AR164" s="145" t="s">
        <v>167</v>
      </c>
      <c r="AT164" s="145" t="s">
        <v>149</v>
      </c>
      <c r="AU164" s="145" t="s">
        <v>86</v>
      </c>
      <c r="AY164" s="16" t="s">
        <v>146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84</v>
      </c>
      <c r="BK164" s="146">
        <f>ROUND(I164*H164,2)</f>
        <v>0</v>
      </c>
      <c r="BL164" s="16" t="s">
        <v>167</v>
      </c>
      <c r="BM164" s="145" t="s">
        <v>1092</v>
      </c>
    </row>
    <row r="165" spans="2:65" s="1" customFormat="1">
      <c r="B165" s="31"/>
      <c r="D165" s="147" t="s">
        <v>155</v>
      </c>
      <c r="F165" s="148" t="s">
        <v>403</v>
      </c>
      <c r="I165" s="149"/>
      <c r="L165" s="31"/>
      <c r="M165" s="150"/>
      <c r="T165" s="55"/>
      <c r="AT165" s="16" t="s">
        <v>155</v>
      </c>
      <c r="AU165" s="16" t="s">
        <v>86</v>
      </c>
    </row>
    <row r="166" spans="2:65" s="1" customFormat="1">
      <c r="B166" s="31"/>
      <c r="D166" s="147" t="s">
        <v>156</v>
      </c>
      <c r="F166" s="151" t="s">
        <v>1093</v>
      </c>
      <c r="I166" s="149"/>
      <c r="L166" s="31"/>
      <c r="M166" s="150"/>
      <c r="T166" s="55"/>
      <c r="AT166" s="16" t="s">
        <v>156</v>
      </c>
      <c r="AU166" s="16" t="s">
        <v>86</v>
      </c>
    </row>
    <row r="167" spans="2:65" s="11" customFormat="1" ht="22.9" customHeight="1">
      <c r="B167" s="120"/>
      <c r="D167" s="121" t="s">
        <v>75</v>
      </c>
      <c r="E167" s="130" t="s">
        <v>145</v>
      </c>
      <c r="F167" s="130" t="s">
        <v>406</v>
      </c>
      <c r="I167" s="123"/>
      <c r="J167" s="131">
        <f>BK167</f>
        <v>0</v>
      </c>
      <c r="L167" s="120"/>
      <c r="M167" s="125"/>
      <c r="P167" s="126">
        <f>SUM(P168:P173)</f>
        <v>0</v>
      </c>
      <c r="R167" s="126">
        <f>SUM(R168:R173)</f>
        <v>44.395519999999998</v>
      </c>
      <c r="T167" s="127">
        <f>SUM(T168:T173)</f>
        <v>0</v>
      </c>
      <c r="AR167" s="121" t="s">
        <v>84</v>
      </c>
      <c r="AT167" s="128" t="s">
        <v>75</v>
      </c>
      <c r="AU167" s="128" t="s">
        <v>84</v>
      </c>
      <c r="AY167" s="121" t="s">
        <v>146</v>
      </c>
      <c r="BK167" s="129">
        <f>SUM(BK168:BK173)</f>
        <v>0</v>
      </c>
    </row>
    <row r="168" spans="2:65" s="1" customFormat="1" ht="24.2" customHeight="1">
      <c r="B168" s="132"/>
      <c r="C168" s="133" t="s">
        <v>299</v>
      </c>
      <c r="D168" s="133" t="s">
        <v>149</v>
      </c>
      <c r="E168" s="134" t="s">
        <v>462</v>
      </c>
      <c r="F168" s="135" t="s">
        <v>463</v>
      </c>
      <c r="G168" s="136" t="s">
        <v>241</v>
      </c>
      <c r="H168" s="137">
        <v>58</v>
      </c>
      <c r="I168" s="138"/>
      <c r="J168" s="139">
        <f>ROUND(I168*H168,2)</f>
        <v>0</v>
      </c>
      <c r="K168" s="140"/>
      <c r="L168" s="31"/>
      <c r="M168" s="141" t="s">
        <v>1</v>
      </c>
      <c r="N168" s="142" t="s">
        <v>41</v>
      </c>
      <c r="P168" s="143">
        <f>O168*H168</f>
        <v>0</v>
      </c>
      <c r="Q168" s="143">
        <v>0.61404000000000003</v>
      </c>
      <c r="R168" s="143">
        <f>Q168*H168</f>
        <v>35.614319999999999</v>
      </c>
      <c r="S168" s="143">
        <v>0</v>
      </c>
      <c r="T168" s="144">
        <f>S168*H168</f>
        <v>0</v>
      </c>
      <c r="AR168" s="145" t="s">
        <v>167</v>
      </c>
      <c r="AT168" s="145" t="s">
        <v>149</v>
      </c>
      <c r="AU168" s="145" t="s">
        <v>86</v>
      </c>
      <c r="AY168" s="16" t="s">
        <v>146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84</v>
      </c>
      <c r="BK168" s="146">
        <f>ROUND(I168*H168,2)</f>
        <v>0</v>
      </c>
      <c r="BL168" s="16" t="s">
        <v>167</v>
      </c>
      <c r="BM168" s="145" t="s">
        <v>1094</v>
      </c>
    </row>
    <row r="169" spans="2:65" s="1" customFormat="1">
      <c r="B169" s="31"/>
      <c r="D169" s="147" t="s">
        <v>155</v>
      </c>
      <c r="F169" s="148" t="s">
        <v>463</v>
      </c>
      <c r="I169" s="149"/>
      <c r="L169" s="31"/>
      <c r="M169" s="150"/>
      <c r="T169" s="55"/>
      <c r="AT169" s="16" t="s">
        <v>155</v>
      </c>
      <c r="AU169" s="16" t="s">
        <v>86</v>
      </c>
    </row>
    <row r="170" spans="2:65" s="1" customFormat="1">
      <c r="B170" s="31"/>
      <c r="D170" s="147" t="s">
        <v>156</v>
      </c>
      <c r="F170" s="151" t="s">
        <v>1095</v>
      </c>
      <c r="I170" s="149"/>
      <c r="L170" s="31"/>
      <c r="M170" s="150"/>
      <c r="T170" s="55"/>
      <c r="AT170" s="16" t="s">
        <v>156</v>
      </c>
      <c r="AU170" s="16" t="s">
        <v>86</v>
      </c>
    </row>
    <row r="171" spans="2:65" s="1" customFormat="1" ht="24.2" customHeight="1">
      <c r="B171" s="132"/>
      <c r="C171" s="133" t="s">
        <v>8</v>
      </c>
      <c r="D171" s="133" t="s">
        <v>149</v>
      </c>
      <c r="E171" s="134" t="s">
        <v>468</v>
      </c>
      <c r="F171" s="135" t="s">
        <v>469</v>
      </c>
      <c r="G171" s="136" t="s">
        <v>241</v>
      </c>
      <c r="H171" s="137">
        <v>58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41</v>
      </c>
      <c r="P171" s="143">
        <f>O171*H171</f>
        <v>0</v>
      </c>
      <c r="Q171" s="143">
        <v>0.15140000000000001</v>
      </c>
      <c r="R171" s="143">
        <f>Q171*H171</f>
        <v>8.7812000000000001</v>
      </c>
      <c r="S171" s="143">
        <v>0</v>
      </c>
      <c r="T171" s="144">
        <f>S171*H171</f>
        <v>0</v>
      </c>
      <c r="AR171" s="145" t="s">
        <v>167</v>
      </c>
      <c r="AT171" s="145" t="s">
        <v>149</v>
      </c>
      <c r="AU171" s="145" t="s">
        <v>86</v>
      </c>
      <c r="AY171" s="16" t="s">
        <v>146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84</v>
      </c>
      <c r="BK171" s="146">
        <f>ROUND(I171*H171,2)</f>
        <v>0</v>
      </c>
      <c r="BL171" s="16" t="s">
        <v>167</v>
      </c>
      <c r="BM171" s="145" t="s">
        <v>1096</v>
      </c>
    </row>
    <row r="172" spans="2:65" s="1" customFormat="1">
      <c r="B172" s="31"/>
      <c r="D172" s="147" t="s">
        <v>155</v>
      </c>
      <c r="F172" s="148" t="s">
        <v>469</v>
      </c>
      <c r="I172" s="149"/>
      <c r="L172" s="31"/>
      <c r="M172" s="150"/>
      <c r="T172" s="55"/>
      <c r="AT172" s="16" t="s">
        <v>155</v>
      </c>
      <c r="AU172" s="16" t="s">
        <v>86</v>
      </c>
    </row>
    <row r="173" spans="2:65" s="1" customFormat="1">
      <c r="B173" s="31"/>
      <c r="D173" s="147" t="s">
        <v>156</v>
      </c>
      <c r="F173" s="151" t="s">
        <v>1097</v>
      </c>
      <c r="I173" s="149"/>
      <c r="L173" s="31"/>
      <c r="M173" s="152"/>
      <c r="N173" s="153"/>
      <c r="O173" s="153"/>
      <c r="P173" s="153"/>
      <c r="Q173" s="153"/>
      <c r="R173" s="153"/>
      <c r="S173" s="153"/>
      <c r="T173" s="154"/>
      <c r="AT173" s="16" t="s">
        <v>156</v>
      </c>
      <c r="AU173" s="16" t="s">
        <v>86</v>
      </c>
    </row>
    <row r="174" spans="2:65" s="1" customFormat="1" ht="6.95" customHeight="1"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31"/>
    </row>
  </sheetData>
  <autoFilter ref="C119:K173" xr:uid="{00000000-0009-0000-0000-000009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113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16.5" hidden="1" customHeight="1">
      <c r="B9" s="31"/>
      <c r="E9" s="191" t="s">
        <v>1098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ROUND(J123,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ROUND((SUM(BE123:BE197)),  2)</f>
        <v>0</v>
      </c>
      <c r="I33" s="91">
        <v>0.21</v>
      </c>
      <c r="J33" s="90">
        <f>ROUND(((SUM(BE123:BE197))*I33),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ROUND((SUM(BF123:BF197)),  2)</f>
        <v>0</v>
      </c>
      <c r="I34" s="91">
        <v>0.15</v>
      </c>
      <c r="J34" s="90">
        <f>ROUND(((SUM(BF123:BF197))*I34),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ROUND((SUM(BG123:BG197)),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ROUND((SUM(BH123:BH197)),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ROUND((SUM(BI123:BI197)),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16.5" customHeight="1">
      <c r="B87" s="31"/>
      <c r="E87" s="191" t="str">
        <f>E9</f>
        <v>SO 103 - Propust km 0,228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J123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227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228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230</v>
      </c>
      <c r="E99" s="109"/>
      <c r="F99" s="109"/>
      <c r="G99" s="109"/>
      <c r="H99" s="109"/>
      <c r="I99" s="109"/>
      <c r="J99" s="110">
        <f>J158</f>
        <v>0</v>
      </c>
      <c r="L99" s="107"/>
    </row>
    <row r="100" spans="2:12" s="9" customFormat="1" ht="19.899999999999999" customHeight="1">
      <c r="B100" s="107"/>
      <c r="D100" s="108" t="s">
        <v>231</v>
      </c>
      <c r="E100" s="109"/>
      <c r="F100" s="109"/>
      <c r="G100" s="109"/>
      <c r="H100" s="109"/>
      <c r="I100" s="109"/>
      <c r="J100" s="110">
        <f>J177</f>
        <v>0</v>
      </c>
      <c r="L100" s="107"/>
    </row>
    <row r="101" spans="2:12" s="9" customFormat="1" ht="19.899999999999999" customHeight="1">
      <c r="B101" s="107"/>
      <c r="D101" s="108" t="s">
        <v>232</v>
      </c>
      <c r="E101" s="109"/>
      <c r="F101" s="109"/>
      <c r="G101" s="109"/>
      <c r="H101" s="109"/>
      <c r="I101" s="109"/>
      <c r="J101" s="110">
        <f>J184</f>
        <v>0</v>
      </c>
      <c r="L101" s="107"/>
    </row>
    <row r="102" spans="2:12" s="9" customFormat="1" ht="19.899999999999999" customHeight="1">
      <c r="B102" s="107"/>
      <c r="D102" s="108" t="s">
        <v>233</v>
      </c>
      <c r="E102" s="109"/>
      <c r="F102" s="109"/>
      <c r="G102" s="109"/>
      <c r="H102" s="109"/>
      <c r="I102" s="109"/>
      <c r="J102" s="110">
        <f>J188</f>
        <v>0</v>
      </c>
      <c r="L102" s="107"/>
    </row>
    <row r="103" spans="2:12" s="9" customFormat="1" ht="19.899999999999999" customHeight="1">
      <c r="B103" s="107"/>
      <c r="D103" s="108" t="s">
        <v>235</v>
      </c>
      <c r="E103" s="109"/>
      <c r="F103" s="109"/>
      <c r="G103" s="109"/>
      <c r="H103" s="109"/>
      <c r="I103" s="109"/>
      <c r="J103" s="110">
        <f>J195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130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25" t="str">
        <f>E7</f>
        <v>Záchlumí - cesta od Valachu do České Rybné</v>
      </c>
      <c r="F113" s="226"/>
      <c r="G113" s="226"/>
      <c r="H113" s="226"/>
      <c r="L113" s="31"/>
    </row>
    <row r="114" spans="2:65" s="1" customFormat="1" ht="12" customHeight="1">
      <c r="B114" s="31"/>
      <c r="C114" s="26" t="s">
        <v>118</v>
      </c>
      <c r="L114" s="31"/>
    </row>
    <row r="115" spans="2:65" s="1" customFormat="1" ht="16.5" customHeight="1">
      <c r="B115" s="31"/>
      <c r="E115" s="191" t="str">
        <f>E9</f>
        <v>SO 103 - Propust km 0,228</v>
      </c>
      <c r="F115" s="227"/>
      <c r="G115" s="227"/>
      <c r="H115" s="227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2. 5. 2024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 xml:space="preserve"> </v>
      </c>
      <c r="I119" s="26" t="s">
        <v>29</v>
      </c>
      <c r="J119" s="29" t="str">
        <f>E21</f>
        <v>IDProjekt s.r.o.</v>
      </c>
      <c r="L119" s="31"/>
    </row>
    <row r="120" spans="2:65" s="1" customFormat="1" ht="15.2" customHeight="1">
      <c r="B120" s="31"/>
      <c r="C120" s="26" t="s">
        <v>27</v>
      </c>
      <c r="F120" s="24" t="str">
        <f>IF(E18="","",E18)</f>
        <v>Vyplň údaj</v>
      </c>
      <c r="I120" s="26" t="s">
        <v>34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131</v>
      </c>
      <c r="D122" s="113" t="s">
        <v>61</v>
      </c>
      <c r="E122" s="113" t="s">
        <v>57</v>
      </c>
      <c r="F122" s="113" t="s">
        <v>58</v>
      </c>
      <c r="G122" s="113" t="s">
        <v>132</v>
      </c>
      <c r="H122" s="113" t="s">
        <v>133</v>
      </c>
      <c r="I122" s="113" t="s">
        <v>134</v>
      </c>
      <c r="J122" s="114" t="s">
        <v>123</v>
      </c>
      <c r="K122" s="115" t="s">
        <v>135</v>
      </c>
      <c r="L122" s="111"/>
      <c r="M122" s="58" t="s">
        <v>1</v>
      </c>
      <c r="N122" s="59" t="s">
        <v>40</v>
      </c>
      <c r="O122" s="59" t="s">
        <v>136</v>
      </c>
      <c r="P122" s="59" t="s">
        <v>137</v>
      </c>
      <c r="Q122" s="59" t="s">
        <v>138</v>
      </c>
      <c r="R122" s="59" t="s">
        <v>139</v>
      </c>
      <c r="S122" s="59" t="s">
        <v>140</v>
      </c>
      <c r="T122" s="60" t="s">
        <v>141</v>
      </c>
    </row>
    <row r="123" spans="2:65" s="1" customFormat="1" ht="22.9" customHeight="1">
      <c r="B123" s="31"/>
      <c r="C123" s="63" t="s">
        <v>142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94.69609238999999</v>
      </c>
      <c r="S123" s="52"/>
      <c r="T123" s="118">
        <f>T124</f>
        <v>0</v>
      </c>
      <c r="AT123" s="16" t="s">
        <v>75</v>
      </c>
      <c r="AU123" s="16" t="s">
        <v>125</v>
      </c>
      <c r="BK123" s="119">
        <f>BK124</f>
        <v>0</v>
      </c>
    </row>
    <row r="124" spans="2:65" s="11" customFormat="1" ht="25.9" customHeight="1">
      <c r="B124" s="120"/>
      <c r="D124" s="121" t="s">
        <v>75</v>
      </c>
      <c r="E124" s="122" t="s">
        <v>236</v>
      </c>
      <c r="F124" s="122" t="s">
        <v>237</v>
      </c>
      <c r="I124" s="123"/>
      <c r="J124" s="124">
        <f>BK124</f>
        <v>0</v>
      </c>
      <c r="L124" s="120"/>
      <c r="M124" s="125"/>
      <c r="P124" s="126">
        <f>P125+P158+P177+P184+P188+P195</f>
        <v>0</v>
      </c>
      <c r="R124" s="126">
        <f>R125+R158+R177+R184+R188+R195</f>
        <v>94.69609238999999</v>
      </c>
      <c r="T124" s="127">
        <f>T125+T158+T177+T184+T188+T195</f>
        <v>0</v>
      </c>
      <c r="AR124" s="121" t="s">
        <v>84</v>
      </c>
      <c r="AT124" s="128" t="s">
        <v>75</v>
      </c>
      <c r="AU124" s="128" t="s">
        <v>76</v>
      </c>
      <c r="AY124" s="121" t="s">
        <v>146</v>
      </c>
      <c r="BK124" s="129">
        <f>BK125+BK158+BK177+BK184+BK188+BK195</f>
        <v>0</v>
      </c>
    </row>
    <row r="125" spans="2:65" s="11" customFormat="1" ht="22.9" customHeight="1">
      <c r="B125" s="120"/>
      <c r="D125" s="121" t="s">
        <v>75</v>
      </c>
      <c r="E125" s="130" t="s">
        <v>84</v>
      </c>
      <c r="F125" s="130" t="s">
        <v>238</v>
      </c>
      <c r="I125" s="123"/>
      <c r="J125" s="131">
        <f>BK125</f>
        <v>0</v>
      </c>
      <c r="L125" s="120"/>
      <c r="M125" s="125"/>
      <c r="P125" s="126">
        <f>SUM(P126:P157)</f>
        <v>0</v>
      </c>
      <c r="R125" s="126">
        <f>SUM(R126:R157)</f>
        <v>52.18</v>
      </c>
      <c r="T125" s="127">
        <f>SUM(T126:T157)</f>
        <v>0</v>
      </c>
      <c r="AR125" s="121" t="s">
        <v>84</v>
      </c>
      <c r="AT125" s="128" t="s">
        <v>75</v>
      </c>
      <c r="AU125" s="128" t="s">
        <v>84</v>
      </c>
      <c r="AY125" s="121" t="s">
        <v>146</v>
      </c>
      <c r="BK125" s="129">
        <f>SUM(BK126:BK157)</f>
        <v>0</v>
      </c>
    </row>
    <row r="126" spans="2:65" s="1" customFormat="1" ht="33" customHeight="1">
      <c r="B126" s="132"/>
      <c r="C126" s="133" t="s">
        <v>84</v>
      </c>
      <c r="D126" s="133" t="s">
        <v>149</v>
      </c>
      <c r="E126" s="134" t="s">
        <v>1099</v>
      </c>
      <c r="F126" s="135" t="s">
        <v>1100</v>
      </c>
      <c r="G126" s="136" t="s">
        <v>263</v>
      </c>
      <c r="H126" s="137">
        <v>44.64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41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167</v>
      </c>
      <c r="AT126" s="145" t="s">
        <v>149</v>
      </c>
      <c r="AU126" s="145" t="s">
        <v>86</v>
      </c>
      <c r="AY126" s="16" t="s">
        <v>146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84</v>
      </c>
      <c r="BK126" s="146">
        <f>ROUND(I126*H126,2)</f>
        <v>0</v>
      </c>
      <c r="BL126" s="16" t="s">
        <v>167</v>
      </c>
      <c r="BM126" s="145" t="s">
        <v>1101</v>
      </c>
    </row>
    <row r="127" spans="2:65" s="1" customFormat="1">
      <c r="B127" s="31"/>
      <c r="D127" s="147" t="s">
        <v>155</v>
      </c>
      <c r="F127" s="148" t="s">
        <v>1100</v>
      </c>
      <c r="I127" s="149"/>
      <c r="L127" s="31"/>
      <c r="M127" s="150"/>
      <c r="T127" s="55"/>
      <c r="AT127" s="16" t="s">
        <v>155</v>
      </c>
      <c r="AU127" s="16" t="s">
        <v>86</v>
      </c>
    </row>
    <row r="128" spans="2:65" s="1" customFormat="1">
      <c r="B128" s="31"/>
      <c r="D128" s="147" t="s">
        <v>156</v>
      </c>
      <c r="F128" s="151" t="s">
        <v>1102</v>
      </c>
      <c r="I128" s="149"/>
      <c r="L128" s="31"/>
      <c r="M128" s="150"/>
      <c r="T128" s="55"/>
      <c r="AT128" s="16" t="s">
        <v>156</v>
      </c>
      <c r="AU128" s="16" t="s">
        <v>86</v>
      </c>
    </row>
    <row r="129" spans="2:65" s="12" customFormat="1">
      <c r="B129" s="155"/>
      <c r="D129" s="147" t="s">
        <v>255</v>
      </c>
      <c r="E129" s="156" t="s">
        <v>1</v>
      </c>
      <c r="F129" s="157" t="s">
        <v>1103</v>
      </c>
      <c r="H129" s="158">
        <v>44.64</v>
      </c>
      <c r="I129" s="159"/>
      <c r="L129" s="155"/>
      <c r="M129" s="160"/>
      <c r="T129" s="161"/>
      <c r="AT129" s="156" t="s">
        <v>255</v>
      </c>
      <c r="AU129" s="156" t="s">
        <v>86</v>
      </c>
      <c r="AV129" s="12" t="s">
        <v>86</v>
      </c>
      <c r="AW129" s="12" t="s">
        <v>33</v>
      </c>
      <c r="AX129" s="12" t="s">
        <v>84</v>
      </c>
      <c r="AY129" s="156" t="s">
        <v>146</v>
      </c>
    </row>
    <row r="130" spans="2:65" s="1" customFormat="1" ht="33" customHeight="1">
      <c r="B130" s="132"/>
      <c r="C130" s="133" t="s">
        <v>86</v>
      </c>
      <c r="D130" s="133" t="s">
        <v>149</v>
      </c>
      <c r="E130" s="134" t="s">
        <v>1104</v>
      </c>
      <c r="F130" s="135" t="s">
        <v>1105</v>
      </c>
      <c r="G130" s="136" t="s">
        <v>263</v>
      </c>
      <c r="H130" s="137">
        <v>35.209000000000003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41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167</v>
      </c>
      <c r="AT130" s="145" t="s">
        <v>149</v>
      </c>
      <c r="AU130" s="145" t="s">
        <v>86</v>
      </c>
      <c r="AY130" s="16" t="s">
        <v>146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84</v>
      </c>
      <c r="BK130" s="146">
        <f>ROUND(I130*H130,2)</f>
        <v>0</v>
      </c>
      <c r="BL130" s="16" t="s">
        <v>167</v>
      </c>
      <c r="BM130" s="145" t="s">
        <v>1106</v>
      </c>
    </row>
    <row r="131" spans="2:65" s="1" customFormat="1">
      <c r="B131" s="31"/>
      <c r="D131" s="147" t="s">
        <v>155</v>
      </c>
      <c r="F131" s="148" t="s">
        <v>1105</v>
      </c>
      <c r="I131" s="149"/>
      <c r="L131" s="31"/>
      <c r="M131" s="150"/>
      <c r="T131" s="55"/>
      <c r="AT131" s="16" t="s">
        <v>155</v>
      </c>
      <c r="AU131" s="16" t="s">
        <v>86</v>
      </c>
    </row>
    <row r="132" spans="2:65" s="12" customFormat="1">
      <c r="B132" s="155"/>
      <c r="D132" s="147" t="s">
        <v>255</v>
      </c>
      <c r="E132" s="156" t="s">
        <v>1</v>
      </c>
      <c r="F132" s="157" t="s">
        <v>1107</v>
      </c>
      <c r="H132" s="158">
        <v>35.209000000000003</v>
      </c>
      <c r="I132" s="159"/>
      <c r="L132" s="155"/>
      <c r="M132" s="160"/>
      <c r="T132" s="161"/>
      <c r="AT132" s="156" t="s">
        <v>255</v>
      </c>
      <c r="AU132" s="156" t="s">
        <v>86</v>
      </c>
      <c r="AV132" s="12" t="s">
        <v>86</v>
      </c>
      <c r="AW132" s="12" t="s">
        <v>33</v>
      </c>
      <c r="AX132" s="12" t="s">
        <v>84</v>
      </c>
      <c r="AY132" s="156" t="s">
        <v>146</v>
      </c>
    </row>
    <row r="133" spans="2:65" s="1" customFormat="1" ht="33" customHeight="1">
      <c r="B133" s="132"/>
      <c r="C133" s="133" t="s">
        <v>162</v>
      </c>
      <c r="D133" s="133" t="s">
        <v>149</v>
      </c>
      <c r="E133" s="134" t="s">
        <v>272</v>
      </c>
      <c r="F133" s="135" t="s">
        <v>273</v>
      </c>
      <c r="G133" s="136" t="s">
        <v>263</v>
      </c>
      <c r="H133" s="137">
        <v>2.3090000000000002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41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167</v>
      </c>
      <c r="AT133" s="145" t="s">
        <v>149</v>
      </c>
      <c r="AU133" s="145" t="s">
        <v>86</v>
      </c>
      <c r="AY133" s="16" t="s">
        <v>146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84</v>
      </c>
      <c r="BK133" s="146">
        <f>ROUND(I133*H133,2)</f>
        <v>0</v>
      </c>
      <c r="BL133" s="16" t="s">
        <v>167</v>
      </c>
      <c r="BM133" s="145" t="s">
        <v>1108</v>
      </c>
    </row>
    <row r="134" spans="2:65" s="1" customFormat="1">
      <c r="B134" s="31"/>
      <c r="D134" s="147" t="s">
        <v>155</v>
      </c>
      <c r="F134" s="148" t="s">
        <v>273</v>
      </c>
      <c r="I134" s="149"/>
      <c r="L134" s="31"/>
      <c r="M134" s="150"/>
      <c r="T134" s="55"/>
      <c r="AT134" s="16" t="s">
        <v>155</v>
      </c>
      <c r="AU134" s="16" t="s">
        <v>86</v>
      </c>
    </row>
    <row r="135" spans="2:65" s="1" customFormat="1">
      <c r="B135" s="31"/>
      <c r="D135" s="147" t="s">
        <v>156</v>
      </c>
      <c r="F135" s="151" t="s">
        <v>1109</v>
      </c>
      <c r="I135" s="149"/>
      <c r="L135" s="31"/>
      <c r="M135" s="150"/>
      <c r="T135" s="55"/>
      <c r="AT135" s="16" t="s">
        <v>156</v>
      </c>
      <c r="AU135" s="16" t="s">
        <v>86</v>
      </c>
    </row>
    <row r="136" spans="2:65" s="1" customFormat="1" ht="37.9" customHeight="1">
      <c r="B136" s="132"/>
      <c r="C136" s="133" t="s">
        <v>167</v>
      </c>
      <c r="D136" s="133" t="s">
        <v>149</v>
      </c>
      <c r="E136" s="134" t="s">
        <v>290</v>
      </c>
      <c r="F136" s="135" t="s">
        <v>291</v>
      </c>
      <c r="G136" s="136" t="s">
        <v>263</v>
      </c>
      <c r="H136" s="137">
        <v>82.158000000000001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41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167</v>
      </c>
      <c r="AT136" s="145" t="s">
        <v>149</v>
      </c>
      <c r="AU136" s="145" t="s">
        <v>86</v>
      </c>
      <c r="AY136" s="16" t="s">
        <v>146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84</v>
      </c>
      <c r="BK136" s="146">
        <f>ROUND(I136*H136,2)</f>
        <v>0</v>
      </c>
      <c r="BL136" s="16" t="s">
        <v>167</v>
      </c>
      <c r="BM136" s="145" t="s">
        <v>1110</v>
      </c>
    </row>
    <row r="137" spans="2:65" s="1" customFormat="1">
      <c r="B137" s="31"/>
      <c r="D137" s="147" t="s">
        <v>155</v>
      </c>
      <c r="F137" s="148" t="s">
        <v>291</v>
      </c>
      <c r="I137" s="149"/>
      <c r="L137" s="31"/>
      <c r="M137" s="150"/>
      <c r="T137" s="55"/>
      <c r="AT137" s="16" t="s">
        <v>155</v>
      </c>
      <c r="AU137" s="16" t="s">
        <v>86</v>
      </c>
    </row>
    <row r="138" spans="2:65" s="1" customFormat="1" ht="37.9" customHeight="1">
      <c r="B138" s="132"/>
      <c r="C138" s="133" t="s">
        <v>145</v>
      </c>
      <c r="D138" s="133" t="s">
        <v>149</v>
      </c>
      <c r="E138" s="134" t="s">
        <v>295</v>
      </c>
      <c r="F138" s="135" t="s">
        <v>296</v>
      </c>
      <c r="G138" s="136" t="s">
        <v>263</v>
      </c>
      <c r="H138" s="137">
        <v>410.79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41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167</v>
      </c>
      <c r="AT138" s="145" t="s">
        <v>149</v>
      </c>
      <c r="AU138" s="145" t="s">
        <v>86</v>
      </c>
      <c r="AY138" s="16" t="s">
        <v>146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84</v>
      </c>
      <c r="BK138" s="146">
        <f>ROUND(I138*H138,2)</f>
        <v>0</v>
      </c>
      <c r="BL138" s="16" t="s">
        <v>167</v>
      </c>
      <c r="BM138" s="145" t="s">
        <v>1111</v>
      </c>
    </row>
    <row r="139" spans="2:65" s="1" customFormat="1">
      <c r="B139" s="31"/>
      <c r="D139" s="147" t="s">
        <v>155</v>
      </c>
      <c r="F139" s="148" t="s">
        <v>296</v>
      </c>
      <c r="I139" s="149"/>
      <c r="L139" s="31"/>
      <c r="M139" s="150"/>
      <c r="T139" s="55"/>
      <c r="AT139" s="16" t="s">
        <v>155</v>
      </c>
      <c r="AU139" s="16" t="s">
        <v>86</v>
      </c>
    </row>
    <row r="140" spans="2:65" s="12" customFormat="1">
      <c r="B140" s="155"/>
      <c r="D140" s="147" t="s">
        <v>255</v>
      </c>
      <c r="E140" s="156" t="s">
        <v>1</v>
      </c>
      <c r="F140" s="157" t="s">
        <v>1112</v>
      </c>
      <c r="H140" s="158">
        <v>410.79</v>
      </c>
      <c r="I140" s="159"/>
      <c r="L140" s="155"/>
      <c r="M140" s="160"/>
      <c r="T140" s="161"/>
      <c r="AT140" s="156" t="s">
        <v>255</v>
      </c>
      <c r="AU140" s="156" t="s">
        <v>86</v>
      </c>
      <c r="AV140" s="12" t="s">
        <v>86</v>
      </c>
      <c r="AW140" s="12" t="s">
        <v>33</v>
      </c>
      <c r="AX140" s="12" t="s">
        <v>84</v>
      </c>
      <c r="AY140" s="156" t="s">
        <v>146</v>
      </c>
    </row>
    <row r="141" spans="2:65" s="1" customFormat="1" ht="33" customHeight="1">
      <c r="B141" s="132"/>
      <c r="C141" s="133" t="s">
        <v>176</v>
      </c>
      <c r="D141" s="133" t="s">
        <v>149</v>
      </c>
      <c r="E141" s="134" t="s">
        <v>300</v>
      </c>
      <c r="F141" s="135" t="s">
        <v>301</v>
      </c>
      <c r="G141" s="136" t="s">
        <v>302</v>
      </c>
      <c r="H141" s="137">
        <v>164.316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41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167</v>
      </c>
      <c r="AT141" s="145" t="s">
        <v>149</v>
      </c>
      <c r="AU141" s="145" t="s">
        <v>86</v>
      </c>
      <c r="AY141" s="16" t="s">
        <v>146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84</v>
      </c>
      <c r="BK141" s="146">
        <f>ROUND(I141*H141,2)</f>
        <v>0</v>
      </c>
      <c r="BL141" s="16" t="s">
        <v>167</v>
      </c>
      <c r="BM141" s="145" t="s">
        <v>1113</v>
      </c>
    </row>
    <row r="142" spans="2:65" s="1" customFormat="1">
      <c r="B142" s="31"/>
      <c r="D142" s="147" t="s">
        <v>155</v>
      </c>
      <c r="F142" s="148" t="s">
        <v>301</v>
      </c>
      <c r="I142" s="149"/>
      <c r="L142" s="31"/>
      <c r="M142" s="150"/>
      <c r="T142" s="55"/>
      <c r="AT142" s="16" t="s">
        <v>155</v>
      </c>
      <c r="AU142" s="16" t="s">
        <v>86</v>
      </c>
    </row>
    <row r="143" spans="2:65" s="1" customFormat="1">
      <c r="B143" s="31"/>
      <c r="D143" s="147" t="s">
        <v>156</v>
      </c>
      <c r="F143" s="151" t="s">
        <v>1114</v>
      </c>
      <c r="I143" s="149"/>
      <c r="L143" s="31"/>
      <c r="M143" s="150"/>
      <c r="T143" s="55"/>
      <c r="AT143" s="16" t="s">
        <v>156</v>
      </c>
      <c r="AU143" s="16" t="s">
        <v>86</v>
      </c>
    </row>
    <row r="144" spans="2:65" s="12" customFormat="1">
      <c r="B144" s="155"/>
      <c r="D144" s="147" t="s">
        <v>255</v>
      </c>
      <c r="E144" s="156" t="s">
        <v>1</v>
      </c>
      <c r="F144" s="157" t="s">
        <v>1115</v>
      </c>
      <c r="H144" s="158">
        <v>164.316</v>
      </c>
      <c r="I144" s="159"/>
      <c r="L144" s="155"/>
      <c r="M144" s="160"/>
      <c r="T144" s="161"/>
      <c r="AT144" s="156" t="s">
        <v>255</v>
      </c>
      <c r="AU144" s="156" t="s">
        <v>86</v>
      </c>
      <c r="AV144" s="12" t="s">
        <v>86</v>
      </c>
      <c r="AW144" s="12" t="s">
        <v>33</v>
      </c>
      <c r="AX144" s="12" t="s">
        <v>84</v>
      </c>
      <c r="AY144" s="156" t="s">
        <v>146</v>
      </c>
    </row>
    <row r="145" spans="2:65" s="1" customFormat="1" ht="16.5" customHeight="1">
      <c r="B145" s="132"/>
      <c r="C145" s="133" t="s">
        <v>181</v>
      </c>
      <c r="D145" s="133" t="s">
        <v>149</v>
      </c>
      <c r="E145" s="134" t="s">
        <v>309</v>
      </c>
      <c r="F145" s="135" t="s">
        <v>310</v>
      </c>
      <c r="G145" s="136" t="s">
        <v>263</v>
      </c>
      <c r="H145" s="137">
        <v>82.158000000000001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41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167</v>
      </c>
      <c r="AT145" s="145" t="s">
        <v>149</v>
      </c>
      <c r="AU145" s="145" t="s">
        <v>86</v>
      </c>
      <c r="AY145" s="16" t="s">
        <v>146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84</v>
      </c>
      <c r="BK145" s="146">
        <f>ROUND(I145*H145,2)</f>
        <v>0</v>
      </c>
      <c r="BL145" s="16" t="s">
        <v>167</v>
      </c>
      <c r="BM145" s="145" t="s">
        <v>1116</v>
      </c>
    </row>
    <row r="146" spans="2:65" s="1" customFormat="1">
      <c r="B146" s="31"/>
      <c r="D146" s="147" t="s">
        <v>155</v>
      </c>
      <c r="F146" s="148" t="s">
        <v>310</v>
      </c>
      <c r="I146" s="149"/>
      <c r="L146" s="31"/>
      <c r="M146" s="150"/>
      <c r="T146" s="55"/>
      <c r="AT146" s="16" t="s">
        <v>155</v>
      </c>
      <c r="AU146" s="16" t="s">
        <v>86</v>
      </c>
    </row>
    <row r="147" spans="2:65" s="1" customFormat="1" ht="24.2" customHeight="1">
      <c r="B147" s="132"/>
      <c r="C147" s="133" t="s">
        <v>188</v>
      </c>
      <c r="D147" s="133" t="s">
        <v>149</v>
      </c>
      <c r="E147" s="134" t="s">
        <v>314</v>
      </c>
      <c r="F147" s="135" t="s">
        <v>315</v>
      </c>
      <c r="G147" s="136" t="s">
        <v>263</v>
      </c>
      <c r="H147" s="137">
        <v>26.09</v>
      </c>
      <c r="I147" s="138"/>
      <c r="J147" s="139">
        <f>ROUND(I147*H147,2)</f>
        <v>0</v>
      </c>
      <c r="K147" s="140"/>
      <c r="L147" s="31"/>
      <c r="M147" s="141" t="s">
        <v>1</v>
      </c>
      <c r="N147" s="142" t="s">
        <v>41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167</v>
      </c>
      <c r="AT147" s="145" t="s">
        <v>149</v>
      </c>
      <c r="AU147" s="145" t="s">
        <v>86</v>
      </c>
      <c r="AY147" s="16" t="s">
        <v>146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84</v>
      </c>
      <c r="BK147" s="146">
        <f>ROUND(I147*H147,2)</f>
        <v>0</v>
      </c>
      <c r="BL147" s="16" t="s">
        <v>167</v>
      </c>
      <c r="BM147" s="145" t="s">
        <v>1117</v>
      </c>
    </row>
    <row r="148" spans="2:65" s="1" customFormat="1">
      <c r="B148" s="31"/>
      <c r="D148" s="147" t="s">
        <v>155</v>
      </c>
      <c r="F148" s="148" t="s">
        <v>315</v>
      </c>
      <c r="I148" s="149"/>
      <c r="L148" s="31"/>
      <c r="M148" s="150"/>
      <c r="T148" s="55"/>
      <c r="AT148" s="16" t="s">
        <v>155</v>
      </c>
      <c r="AU148" s="16" t="s">
        <v>86</v>
      </c>
    </row>
    <row r="149" spans="2:65" s="1" customFormat="1">
      <c r="B149" s="31"/>
      <c r="D149" s="147" t="s">
        <v>156</v>
      </c>
      <c r="F149" s="151" t="s">
        <v>1118</v>
      </c>
      <c r="I149" s="149"/>
      <c r="L149" s="31"/>
      <c r="M149" s="150"/>
      <c r="T149" s="55"/>
      <c r="AT149" s="16" t="s">
        <v>156</v>
      </c>
      <c r="AU149" s="16" t="s">
        <v>86</v>
      </c>
    </row>
    <row r="150" spans="2:65" s="1" customFormat="1" ht="16.5" customHeight="1">
      <c r="B150" s="132"/>
      <c r="C150" s="169" t="s">
        <v>195</v>
      </c>
      <c r="D150" s="169" t="s">
        <v>320</v>
      </c>
      <c r="E150" s="170" t="s">
        <v>554</v>
      </c>
      <c r="F150" s="171" t="s">
        <v>555</v>
      </c>
      <c r="G150" s="172" t="s">
        <v>302</v>
      </c>
      <c r="H150" s="173">
        <v>52.18</v>
      </c>
      <c r="I150" s="174"/>
      <c r="J150" s="175">
        <f>ROUND(I150*H150,2)</f>
        <v>0</v>
      </c>
      <c r="K150" s="176"/>
      <c r="L150" s="177"/>
      <c r="M150" s="178" t="s">
        <v>1</v>
      </c>
      <c r="N150" s="179" t="s">
        <v>41</v>
      </c>
      <c r="P150" s="143">
        <f>O150*H150</f>
        <v>0</v>
      </c>
      <c r="Q150" s="143">
        <v>1</v>
      </c>
      <c r="R150" s="143">
        <f>Q150*H150</f>
        <v>52.18</v>
      </c>
      <c r="S150" s="143">
        <v>0</v>
      </c>
      <c r="T150" s="144">
        <f>S150*H150</f>
        <v>0</v>
      </c>
      <c r="AR150" s="145" t="s">
        <v>188</v>
      </c>
      <c r="AT150" s="145" t="s">
        <v>320</v>
      </c>
      <c r="AU150" s="145" t="s">
        <v>86</v>
      </c>
      <c r="AY150" s="16" t="s">
        <v>146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84</v>
      </c>
      <c r="BK150" s="146">
        <f>ROUND(I150*H150,2)</f>
        <v>0</v>
      </c>
      <c r="BL150" s="16" t="s">
        <v>167</v>
      </c>
      <c r="BM150" s="145" t="s">
        <v>1119</v>
      </c>
    </row>
    <row r="151" spans="2:65" s="1" customFormat="1">
      <c r="B151" s="31"/>
      <c r="D151" s="147" t="s">
        <v>155</v>
      </c>
      <c r="F151" s="148" t="s">
        <v>555</v>
      </c>
      <c r="I151" s="149"/>
      <c r="L151" s="31"/>
      <c r="M151" s="150"/>
      <c r="T151" s="55"/>
      <c r="AT151" s="16" t="s">
        <v>155</v>
      </c>
      <c r="AU151" s="16" t="s">
        <v>86</v>
      </c>
    </row>
    <row r="152" spans="2:65" s="1" customFormat="1">
      <c r="B152" s="31"/>
      <c r="D152" s="147" t="s">
        <v>156</v>
      </c>
      <c r="F152" s="151" t="s">
        <v>1120</v>
      </c>
      <c r="I152" s="149"/>
      <c r="L152" s="31"/>
      <c r="M152" s="150"/>
      <c r="T152" s="55"/>
      <c r="AT152" s="16" t="s">
        <v>156</v>
      </c>
      <c r="AU152" s="16" t="s">
        <v>86</v>
      </c>
    </row>
    <row r="153" spans="2:65" s="12" customFormat="1">
      <c r="B153" s="155"/>
      <c r="D153" s="147" t="s">
        <v>255</v>
      </c>
      <c r="E153" s="156" t="s">
        <v>1</v>
      </c>
      <c r="F153" s="157" t="s">
        <v>1121</v>
      </c>
      <c r="H153" s="158">
        <v>52.18</v>
      </c>
      <c r="I153" s="159"/>
      <c r="L153" s="155"/>
      <c r="M153" s="160"/>
      <c r="T153" s="161"/>
      <c r="AT153" s="156" t="s">
        <v>255</v>
      </c>
      <c r="AU153" s="156" t="s">
        <v>86</v>
      </c>
      <c r="AV153" s="12" t="s">
        <v>86</v>
      </c>
      <c r="AW153" s="12" t="s">
        <v>33</v>
      </c>
      <c r="AX153" s="12" t="s">
        <v>84</v>
      </c>
      <c r="AY153" s="156" t="s">
        <v>146</v>
      </c>
    </row>
    <row r="154" spans="2:65" s="1" customFormat="1" ht="24.2" customHeight="1">
      <c r="B154" s="132"/>
      <c r="C154" s="133" t="s">
        <v>219</v>
      </c>
      <c r="D154" s="133" t="s">
        <v>149</v>
      </c>
      <c r="E154" s="134" t="s">
        <v>862</v>
      </c>
      <c r="F154" s="135" t="s">
        <v>863</v>
      </c>
      <c r="G154" s="136" t="s">
        <v>241</v>
      </c>
      <c r="H154" s="137">
        <v>19.824999999999999</v>
      </c>
      <c r="I154" s="138"/>
      <c r="J154" s="139">
        <f>ROUND(I154*H154,2)</f>
        <v>0</v>
      </c>
      <c r="K154" s="140"/>
      <c r="L154" s="31"/>
      <c r="M154" s="141" t="s">
        <v>1</v>
      </c>
      <c r="N154" s="142" t="s">
        <v>41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167</v>
      </c>
      <c r="AT154" s="145" t="s">
        <v>149</v>
      </c>
      <c r="AU154" s="145" t="s">
        <v>86</v>
      </c>
      <c r="AY154" s="16" t="s">
        <v>146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84</v>
      </c>
      <c r="BK154" s="146">
        <f>ROUND(I154*H154,2)</f>
        <v>0</v>
      </c>
      <c r="BL154" s="16" t="s">
        <v>167</v>
      </c>
      <c r="BM154" s="145" t="s">
        <v>1122</v>
      </c>
    </row>
    <row r="155" spans="2:65" s="1" customFormat="1">
      <c r="B155" s="31"/>
      <c r="D155" s="147" t="s">
        <v>155</v>
      </c>
      <c r="F155" s="148" t="s">
        <v>863</v>
      </c>
      <c r="I155" s="149"/>
      <c r="L155" s="31"/>
      <c r="M155" s="150"/>
      <c r="T155" s="55"/>
      <c r="AT155" s="16" t="s">
        <v>155</v>
      </c>
      <c r="AU155" s="16" t="s">
        <v>86</v>
      </c>
    </row>
    <row r="156" spans="2:65" s="1" customFormat="1">
      <c r="B156" s="31"/>
      <c r="D156" s="147" t="s">
        <v>156</v>
      </c>
      <c r="F156" s="151" t="s">
        <v>1123</v>
      </c>
      <c r="I156" s="149"/>
      <c r="L156" s="31"/>
      <c r="M156" s="150"/>
      <c r="T156" s="55"/>
      <c r="AT156" s="16" t="s">
        <v>156</v>
      </c>
      <c r="AU156" s="16" t="s">
        <v>86</v>
      </c>
    </row>
    <row r="157" spans="2:65" s="12" customFormat="1">
      <c r="B157" s="155"/>
      <c r="D157" s="147" t="s">
        <v>255</v>
      </c>
      <c r="E157" s="156" t="s">
        <v>1</v>
      </c>
      <c r="F157" s="157" t="s">
        <v>1124</v>
      </c>
      <c r="H157" s="158">
        <v>19.824999999999999</v>
      </c>
      <c r="I157" s="159"/>
      <c r="L157" s="155"/>
      <c r="M157" s="160"/>
      <c r="T157" s="161"/>
      <c r="AT157" s="156" t="s">
        <v>255</v>
      </c>
      <c r="AU157" s="156" t="s">
        <v>86</v>
      </c>
      <c r="AV157" s="12" t="s">
        <v>86</v>
      </c>
      <c r="AW157" s="12" t="s">
        <v>33</v>
      </c>
      <c r="AX157" s="12" t="s">
        <v>84</v>
      </c>
      <c r="AY157" s="156" t="s">
        <v>146</v>
      </c>
    </row>
    <row r="158" spans="2:65" s="11" customFormat="1" ht="22.9" customHeight="1">
      <c r="B158" s="120"/>
      <c r="D158" s="121" t="s">
        <v>75</v>
      </c>
      <c r="E158" s="130" t="s">
        <v>167</v>
      </c>
      <c r="F158" s="130" t="s">
        <v>391</v>
      </c>
      <c r="I158" s="123"/>
      <c r="J158" s="131">
        <f>BK158</f>
        <v>0</v>
      </c>
      <c r="L158" s="120"/>
      <c r="M158" s="125"/>
      <c r="P158" s="126">
        <f>SUM(P159:P176)</f>
        <v>0</v>
      </c>
      <c r="R158" s="126">
        <f>SUM(R159:R176)</f>
        <v>6.54211279</v>
      </c>
      <c r="T158" s="127">
        <f>SUM(T159:T176)</f>
        <v>0</v>
      </c>
      <c r="AR158" s="121" t="s">
        <v>84</v>
      </c>
      <c r="AT158" s="128" t="s">
        <v>75</v>
      </c>
      <c r="AU158" s="128" t="s">
        <v>84</v>
      </c>
      <c r="AY158" s="121" t="s">
        <v>146</v>
      </c>
      <c r="BK158" s="129">
        <f>SUM(BK159:BK176)</f>
        <v>0</v>
      </c>
    </row>
    <row r="159" spans="2:65" s="1" customFormat="1" ht="24.2" customHeight="1">
      <c r="B159" s="132"/>
      <c r="C159" s="133" t="s">
        <v>221</v>
      </c>
      <c r="D159" s="133" t="s">
        <v>149</v>
      </c>
      <c r="E159" s="134" t="s">
        <v>1125</v>
      </c>
      <c r="F159" s="135" t="s">
        <v>1126</v>
      </c>
      <c r="G159" s="136" t="s">
        <v>241</v>
      </c>
      <c r="H159" s="137">
        <v>19.824999999999999</v>
      </c>
      <c r="I159" s="138"/>
      <c r="J159" s="139">
        <f>ROUND(I159*H159,2)</f>
        <v>0</v>
      </c>
      <c r="K159" s="140"/>
      <c r="L159" s="31"/>
      <c r="M159" s="141" t="s">
        <v>1</v>
      </c>
      <c r="N159" s="142" t="s">
        <v>41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167</v>
      </c>
      <c r="AT159" s="145" t="s">
        <v>149</v>
      </c>
      <c r="AU159" s="145" t="s">
        <v>86</v>
      </c>
      <c r="AY159" s="16" t="s">
        <v>146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84</v>
      </c>
      <c r="BK159" s="146">
        <f>ROUND(I159*H159,2)</f>
        <v>0</v>
      </c>
      <c r="BL159" s="16" t="s">
        <v>167</v>
      </c>
      <c r="BM159" s="145" t="s">
        <v>1127</v>
      </c>
    </row>
    <row r="160" spans="2:65" s="1" customFormat="1">
      <c r="B160" s="31"/>
      <c r="D160" s="147" t="s">
        <v>155</v>
      </c>
      <c r="F160" s="148" t="s">
        <v>1126</v>
      </c>
      <c r="I160" s="149"/>
      <c r="L160" s="31"/>
      <c r="M160" s="150"/>
      <c r="T160" s="55"/>
      <c r="AT160" s="16" t="s">
        <v>155</v>
      </c>
      <c r="AU160" s="16" t="s">
        <v>86</v>
      </c>
    </row>
    <row r="161" spans="2:65" s="1" customFormat="1">
      <c r="B161" s="31"/>
      <c r="D161" s="147" t="s">
        <v>156</v>
      </c>
      <c r="F161" s="151" t="s">
        <v>1128</v>
      </c>
      <c r="I161" s="149"/>
      <c r="L161" s="31"/>
      <c r="M161" s="150"/>
      <c r="T161" s="55"/>
      <c r="AT161" s="16" t="s">
        <v>156</v>
      </c>
      <c r="AU161" s="16" t="s">
        <v>86</v>
      </c>
    </row>
    <row r="162" spans="2:65" s="12" customFormat="1">
      <c r="B162" s="155"/>
      <c r="D162" s="147" t="s">
        <v>255</v>
      </c>
      <c r="E162" s="156" t="s">
        <v>1</v>
      </c>
      <c r="F162" s="157" t="s">
        <v>1124</v>
      </c>
      <c r="H162" s="158">
        <v>19.824999999999999</v>
      </c>
      <c r="I162" s="159"/>
      <c r="L162" s="155"/>
      <c r="M162" s="160"/>
      <c r="T162" s="161"/>
      <c r="AT162" s="156" t="s">
        <v>255</v>
      </c>
      <c r="AU162" s="156" t="s">
        <v>86</v>
      </c>
      <c r="AV162" s="12" t="s">
        <v>86</v>
      </c>
      <c r="AW162" s="12" t="s">
        <v>33</v>
      </c>
      <c r="AX162" s="12" t="s">
        <v>84</v>
      </c>
      <c r="AY162" s="156" t="s">
        <v>146</v>
      </c>
    </row>
    <row r="163" spans="2:65" s="1" customFormat="1" ht="24.2" customHeight="1">
      <c r="B163" s="132"/>
      <c r="C163" s="133" t="s">
        <v>289</v>
      </c>
      <c r="D163" s="133" t="s">
        <v>149</v>
      </c>
      <c r="E163" s="134" t="s">
        <v>1129</v>
      </c>
      <c r="F163" s="135" t="s">
        <v>1130</v>
      </c>
      <c r="G163" s="136" t="s">
        <v>241</v>
      </c>
      <c r="H163" s="137">
        <v>7.93</v>
      </c>
      <c r="I163" s="138"/>
      <c r="J163" s="139">
        <f>ROUND(I163*H163,2)</f>
        <v>0</v>
      </c>
      <c r="K163" s="140"/>
      <c r="L163" s="31"/>
      <c r="M163" s="141" t="s">
        <v>1</v>
      </c>
      <c r="N163" s="142" t="s">
        <v>41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167</v>
      </c>
      <c r="AT163" s="145" t="s">
        <v>149</v>
      </c>
      <c r="AU163" s="145" t="s">
        <v>86</v>
      </c>
      <c r="AY163" s="16" t="s">
        <v>146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84</v>
      </c>
      <c r="BK163" s="146">
        <f>ROUND(I163*H163,2)</f>
        <v>0</v>
      </c>
      <c r="BL163" s="16" t="s">
        <v>167</v>
      </c>
      <c r="BM163" s="145" t="s">
        <v>1131</v>
      </c>
    </row>
    <row r="164" spans="2:65" s="1" customFormat="1">
      <c r="B164" s="31"/>
      <c r="D164" s="147" t="s">
        <v>155</v>
      </c>
      <c r="F164" s="148" t="s">
        <v>1130</v>
      </c>
      <c r="I164" s="149"/>
      <c r="L164" s="31"/>
      <c r="M164" s="150"/>
      <c r="T164" s="55"/>
      <c r="AT164" s="16" t="s">
        <v>155</v>
      </c>
      <c r="AU164" s="16" t="s">
        <v>86</v>
      </c>
    </row>
    <row r="165" spans="2:65" s="1" customFormat="1">
      <c r="B165" s="31"/>
      <c r="D165" s="147" t="s">
        <v>156</v>
      </c>
      <c r="F165" s="151" t="s">
        <v>1132</v>
      </c>
      <c r="I165" s="149"/>
      <c r="L165" s="31"/>
      <c r="M165" s="150"/>
      <c r="T165" s="55"/>
      <c r="AT165" s="16" t="s">
        <v>156</v>
      </c>
      <c r="AU165" s="16" t="s">
        <v>86</v>
      </c>
    </row>
    <row r="166" spans="2:65" s="12" customFormat="1">
      <c r="B166" s="155"/>
      <c r="D166" s="147" t="s">
        <v>255</v>
      </c>
      <c r="E166" s="156" t="s">
        <v>1</v>
      </c>
      <c r="F166" s="157" t="s">
        <v>1133</v>
      </c>
      <c r="H166" s="158">
        <v>7.93</v>
      </c>
      <c r="I166" s="159"/>
      <c r="L166" s="155"/>
      <c r="M166" s="160"/>
      <c r="T166" s="161"/>
      <c r="AT166" s="156" t="s">
        <v>255</v>
      </c>
      <c r="AU166" s="156" t="s">
        <v>86</v>
      </c>
      <c r="AV166" s="12" t="s">
        <v>86</v>
      </c>
      <c r="AW166" s="12" t="s">
        <v>33</v>
      </c>
      <c r="AX166" s="12" t="s">
        <v>84</v>
      </c>
      <c r="AY166" s="156" t="s">
        <v>146</v>
      </c>
    </row>
    <row r="167" spans="2:65" s="1" customFormat="1" ht="33" customHeight="1">
      <c r="B167" s="132"/>
      <c r="C167" s="133" t="s">
        <v>294</v>
      </c>
      <c r="D167" s="133" t="s">
        <v>149</v>
      </c>
      <c r="E167" s="134" t="s">
        <v>393</v>
      </c>
      <c r="F167" s="135" t="s">
        <v>394</v>
      </c>
      <c r="G167" s="136" t="s">
        <v>241</v>
      </c>
      <c r="H167" s="137">
        <v>33.799999999999997</v>
      </c>
      <c r="I167" s="138"/>
      <c r="J167" s="139">
        <f>ROUND(I167*H167,2)</f>
        <v>0</v>
      </c>
      <c r="K167" s="140"/>
      <c r="L167" s="31"/>
      <c r="M167" s="141" t="s">
        <v>1</v>
      </c>
      <c r="N167" s="142" t="s">
        <v>41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167</v>
      </c>
      <c r="AT167" s="145" t="s">
        <v>149</v>
      </c>
      <c r="AU167" s="145" t="s">
        <v>86</v>
      </c>
      <c r="AY167" s="16" t="s">
        <v>146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6" t="s">
        <v>84</v>
      </c>
      <c r="BK167" s="146">
        <f>ROUND(I167*H167,2)</f>
        <v>0</v>
      </c>
      <c r="BL167" s="16" t="s">
        <v>167</v>
      </c>
      <c r="BM167" s="145" t="s">
        <v>1134</v>
      </c>
    </row>
    <row r="168" spans="2:65" s="1" customFormat="1">
      <c r="B168" s="31"/>
      <c r="D168" s="147" t="s">
        <v>155</v>
      </c>
      <c r="F168" s="148" t="s">
        <v>394</v>
      </c>
      <c r="I168" s="149"/>
      <c r="L168" s="31"/>
      <c r="M168" s="150"/>
      <c r="T168" s="55"/>
      <c r="AT168" s="16" t="s">
        <v>155</v>
      </c>
      <c r="AU168" s="16" t="s">
        <v>86</v>
      </c>
    </row>
    <row r="169" spans="2:65" s="1" customFormat="1">
      <c r="B169" s="31"/>
      <c r="D169" s="147" t="s">
        <v>156</v>
      </c>
      <c r="F169" s="151" t="s">
        <v>1135</v>
      </c>
      <c r="I169" s="149"/>
      <c r="L169" s="31"/>
      <c r="M169" s="150"/>
      <c r="T169" s="55"/>
      <c r="AT169" s="16" t="s">
        <v>156</v>
      </c>
      <c r="AU169" s="16" t="s">
        <v>86</v>
      </c>
    </row>
    <row r="170" spans="2:65" s="1" customFormat="1" ht="24.2" customHeight="1">
      <c r="B170" s="132"/>
      <c r="C170" s="133" t="s">
        <v>299</v>
      </c>
      <c r="D170" s="133" t="s">
        <v>149</v>
      </c>
      <c r="E170" s="134" t="s">
        <v>397</v>
      </c>
      <c r="F170" s="135" t="s">
        <v>398</v>
      </c>
      <c r="G170" s="136" t="s">
        <v>241</v>
      </c>
      <c r="H170" s="137">
        <v>169</v>
      </c>
      <c r="I170" s="138"/>
      <c r="J170" s="139">
        <f>ROUND(I170*H170,2)</f>
        <v>0</v>
      </c>
      <c r="K170" s="140"/>
      <c r="L170" s="31"/>
      <c r="M170" s="141" t="s">
        <v>1</v>
      </c>
      <c r="N170" s="142" t="s">
        <v>41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167</v>
      </c>
      <c r="AT170" s="145" t="s">
        <v>149</v>
      </c>
      <c r="AU170" s="145" t="s">
        <v>86</v>
      </c>
      <c r="AY170" s="16" t="s">
        <v>146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84</v>
      </c>
      <c r="BK170" s="146">
        <f>ROUND(I170*H170,2)</f>
        <v>0</v>
      </c>
      <c r="BL170" s="16" t="s">
        <v>167</v>
      </c>
      <c r="BM170" s="145" t="s">
        <v>1136</v>
      </c>
    </row>
    <row r="171" spans="2:65" s="1" customFormat="1">
      <c r="B171" s="31"/>
      <c r="D171" s="147" t="s">
        <v>155</v>
      </c>
      <c r="F171" s="148" t="s">
        <v>398</v>
      </c>
      <c r="I171" s="149"/>
      <c r="L171" s="31"/>
      <c r="M171" s="150"/>
      <c r="T171" s="55"/>
      <c r="AT171" s="16" t="s">
        <v>155</v>
      </c>
      <c r="AU171" s="16" t="s">
        <v>86</v>
      </c>
    </row>
    <row r="172" spans="2:65" s="1" customFormat="1">
      <c r="B172" s="31"/>
      <c r="D172" s="147" t="s">
        <v>156</v>
      </c>
      <c r="F172" s="151" t="s">
        <v>1137</v>
      </c>
      <c r="I172" s="149"/>
      <c r="L172" s="31"/>
      <c r="M172" s="150"/>
      <c r="T172" s="55"/>
      <c r="AT172" s="16" t="s">
        <v>156</v>
      </c>
      <c r="AU172" s="16" t="s">
        <v>86</v>
      </c>
    </row>
    <row r="173" spans="2:65" s="12" customFormat="1">
      <c r="B173" s="155"/>
      <c r="D173" s="147" t="s">
        <v>255</v>
      </c>
      <c r="E173" s="156" t="s">
        <v>1</v>
      </c>
      <c r="F173" s="157" t="s">
        <v>1138</v>
      </c>
      <c r="H173" s="158">
        <v>169</v>
      </c>
      <c r="I173" s="159"/>
      <c r="L173" s="155"/>
      <c r="M173" s="160"/>
      <c r="T173" s="161"/>
      <c r="AT173" s="156" t="s">
        <v>255</v>
      </c>
      <c r="AU173" s="156" t="s">
        <v>86</v>
      </c>
      <c r="AV173" s="12" t="s">
        <v>86</v>
      </c>
      <c r="AW173" s="12" t="s">
        <v>33</v>
      </c>
      <c r="AX173" s="12" t="s">
        <v>84</v>
      </c>
      <c r="AY173" s="156" t="s">
        <v>146</v>
      </c>
    </row>
    <row r="174" spans="2:65" s="1" customFormat="1" ht="24.2" customHeight="1">
      <c r="B174" s="132"/>
      <c r="C174" s="133" t="s">
        <v>8</v>
      </c>
      <c r="D174" s="133" t="s">
        <v>149</v>
      </c>
      <c r="E174" s="134" t="s">
        <v>402</v>
      </c>
      <c r="F174" s="135" t="s">
        <v>403</v>
      </c>
      <c r="G174" s="136" t="s">
        <v>263</v>
      </c>
      <c r="H174" s="137">
        <v>2.3090000000000002</v>
      </c>
      <c r="I174" s="138"/>
      <c r="J174" s="139">
        <f>ROUND(I174*H174,2)</f>
        <v>0</v>
      </c>
      <c r="K174" s="140"/>
      <c r="L174" s="31"/>
      <c r="M174" s="141" t="s">
        <v>1</v>
      </c>
      <c r="N174" s="142" t="s">
        <v>41</v>
      </c>
      <c r="P174" s="143">
        <f>O174*H174</f>
        <v>0</v>
      </c>
      <c r="Q174" s="143">
        <v>2.83331</v>
      </c>
      <c r="R174" s="143">
        <f>Q174*H174</f>
        <v>6.54211279</v>
      </c>
      <c r="S174" s="143">
        <v>0</v>
      </c>
      <c r="T174" s="144">
        <f>S174*H174</f>
        <v>0</v>
      </c>
      <c r="AR174" s="145" t="s">
        <v>167</v>
      </c>
      <c r="AT174" s="145" t="s">
        <v>149</v>
      </c>
      <c r="AU174" s="145" t="s">
        <v>86</v>
      </c>
      <c r="AY174" s="16" t="s">
        <v>146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6" t="s">
        <v>84</v>
      </c>
      <c r="BK174" s="146">
        <f>ROUND(I174*H174,2)</f>
        <v>0</v>
      </c>
      <c r="BL174" s="16" t="s">
        <v>167</v>
      </c>
      <c r="BM174" s="145" t="s">
        <v>1139</v>
      </c>
    </row>
    <row r="175" spans="2:65" s="1" customFormat="1">
      <c r="B175" s="31"/>
      <c r="D175" s="147" t="s">
        <v>155</v>
      </c>
      <c r="F175" s="148" t="s">
        <v>403</v>
      </c>
      <c r="I175" s="149"/>
      <c r="L175" s="31"/>
      <c r="M175" s="150"/>
      <c r="T175" s="55"/>
      <c r="AT175" s="16" t="s">
        <v>155</v>
      </c>
      <c r="AU175" s="16" t="s">
        <v>86</v>
      </c>
    </row>
    <row r="176" spans="2:65" s="1" customFormat="1">
      <c r="B176" s="31"/>
      <c r="D176" s="147" t="s">
        <v>156</v>
      </c>
      <c r="F176" s="151" t="s">
        <v>1140</v>
      </c>
      <c r="I176" s="149"/>
      <c r="L176" s="31"/>
      <c r="M176" s="150"/>
      <c r="T176" s="55"/>
      <c r="AT176" s="16" t="s">
        <v>156</v>
      </c>
      <c r="AU176" s="16" t="s">
        <v>86</v>
      </c>
    </row>
    <row r="177" spans="2:65" s="11" customFormat="1" ht="22.9" customHeight="1">
      <c r="B177" s="120"/>
      <c r="D177" s="121" t="s">
        <v>75</v>
      </c>
      <c r="E177" s="130" t="s">
        <v>145</v>
      </c>
      <c r="F177" s="130" t="s">
        <v>406</v>
      </c>
      <c r="I177" s="123"/>
      <c r="J177" s="131">
        <f>BK177</f>
        <v>0</v>
      </c>
      <c r="L177" s="120"/>
      <c r="M177" s="125"/>
      <c r="P177" s="126">
        <f>SUM(P178:P183)</f>
        <v>0</v>
      </c>
      <c r="R177" s="126">
        <f>SUM(R178:R183)</f>
        <v>25.871872</v>
      </c>
      <c r="T177" s="127">
        <f>SUM(T178:T183)</f>
        <v>0</v>
      </c>
      <c r="AR177" s="121" t="s">
        <v>84</v>
      </c>
      <c r="AT177" s="128" t="s">
        <v>75</v>
      </c>
      <c r="AU177" s="128" t="s">
        <v>84</v>
      </c>
      <c r="AY177" s="121" t="s">
        <v>146</v>
      </c>
      <c r="BK177" s="129">
        <f>SUM(BK178:BK183)</f>
        <v>0</v>
      </c>
    </row>
    <row r="178" spans="2:65" s="1" customFormat="1" ht="24.2" customHeight="1">
      <c r="B178" s="132"/>
      <c r="C178" s="133" t="s">
        <v>313</v>
      </c>
      <c r="D178" s="133" t="s">
        <v>149</v>
      </c>
      <c r="E178" s="134" t="s">
        <v>462</v>
      </c>
      <c r="F178" s="135" t="s">
        <v>463</v>
      </c>
      <c r="G178" s="136" t="s">
        <v>241</v>
      </c>
      <c r="H178" s="137">
        <v>33.799999999999997</v>
      </c>
      <c r="I178" s="138"/>
      <c r="J178" s="139">
        <f>ROUND(I178*H178,2)</f>
        <v>0</v>
      </c>
      <c r="K178" s="140"/>
      <c r="L178" s="31"/>
      <c r="M178" s="141" t="s">
        <v>1</v>
      </c>
      <c r="N178" s="142" t="s">
        <v>41</v>
      </c>
      <c r="P178" s="143">
        <f>O178*H178</f>
        <v>0</v>
      </c>
      <c r="Q178" s="143">
        <v>0.61404000000000003</v>
      </c>
      <c r="R178" s="143">
        <f>Q178*H178</f>
        <v>20.754552</v>
      </c>
      <c r="S178" s="143">
        <v>0</v>
      </c>
      <c r="T178" s="144">
        <f>S178*H178</f>
        <v>0</v>
      </c>
      <c r="AR178" s="145" t="s">
        <v>167</v>
      </c>
      <c r="AT178" s="145" t="s">
        <v>149</v>
      </c>
      <c r="AU178" s="145" t="s">
        <v>86</v>
      </c>
      <c r="AY178" s="16" t="s">
        <v>146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84</v>
      </c>
      <c r="BK178" s="146">
        <f>ROUND(I178*H178,2)</f>
        <v>0</v>
      </c>
      <c r="BL178" s="16" t="s">
        <v>167</v>
      </c>
      <c r="BM178" s="145" t="s">
        <v>1141</v>
      </c>
    </row>
    <row r="179" spans="2:65" s="1" customFormat="1">
      <c r="B179" s="31"/>
      <c r="D179" s="147" t="s">
        <v>155</v>
      </c>
      <c r="F179" s="148" t="s">
        <v>463</v>
      </c>
      <c r="I179" s="149"/>
      <c r="L179" s="31"/>
      <c r="M179" s="150"/>
      <c r="T179" s="55"/>
      <c r="AT179" s="16" t="s">
        <v>155</v>
      </c>
      <c r="AU179" s="16" t="s">
        <v>86</v>
      </c>
    </row>
    <row r="180" spans="2:65" s="1" customFormat="1">
      <c r="B180" s="31"/>
      <c r="D180" s="147" t="s">
        <v>156</v>
      </c>
      <c r="F180" s="151" t="s">
        <v>1142</v>
      </c>
      <c r="I180" s="149"/>
      <c r="L180" s="31"/>
      <c r="M180" s="150"/>
      <c r="T180" s="55"/>
      <c r="AT180" s="16" t="s">
        <v>156</v>
      </c>
      <c r="AU180" s="16" t="s">
        <v>86</v>
      </c>
    </row>
    <row r="181" spans="2:65" s="1" customFormat="1" ht="24.2" customHeight="1">
      <c r="B181" s="132"/>
      <c r="C181" s="133" t="s">
        <v>319</v>
      </c>
      <c r="D181" s="133" t="s">
        <v>149</v>
      </c>
      <c r="E181" s="134" t="s">
        <v>468</v>
      </c>
      <c r="F181" s="135" t="s">
        <v>469</v>
      </c>
      <c r="G181" s="136" t="s">
        <v>241</v>
      </c>
      <c r="H181" s="137">
        <v>33.799999999999997</v>
      </c>
      <c r="I181" s="138"/>
      <c r="J181" s="139">
        <f>ROUND(I181*H181,2)</f>
        <v>0</v>
      </c>
      <c r="K181" s="140"/>
      <c r="L181" s="31"/>
      <c r="M181" s="141" t="s">
        <v>1</v>
      </c>
      <c r="N181" s="142" t="s">
        <v>41</v>
      </c>
      <c r="P181" s="143">
        <f>O181*H181</f>
        <v>0</v>
      </c>
      <c r="Q181" s="143">
        <v>0.15140000000000001</v>
      </c>
      <c r="R181" s="143">
        <f>Q181*H181</f>
        <v>5.1173199999999994</v>
      </c>
      <c r="S181" s="143">
        <v>0</v>
      </c>
      <c r="T181" s="144">
        <f>S181*H181</f>
        <v>0</v>
      </c>
      <c r="AR181" s="145" t="s">
        <v>167</v>
      </c>
      <c r="AT181" s="145" t="s">
        <v>149</v>
      </c>
      <c r="AU181" s="145" t="s">
        <v>86</v>
      </c>
      <c r="AY181" s="16" t="s">
        <v>146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84</v>
      </c>
      <c r="BK181" s="146">
        <f>ROUND(I181*H181,2)</f>
        <v>0</v>
      </c>
      <c r="BL181" s="16" t="s">
        <v>167</v>
      </c>
      <c r="BM181" s="145" t="s">
        <v>1143</v>
      </c>
    </row>
    <row r="182" spans="2:65" s="1" customFormat="1">
      <c r="B182" s="31"/>
      <c r="D182" s="147" t="s">
        <v>155</v>
      </c>
      <c r="F182" s="148" t="s">
        <v>469</v>
      </c>
      <c r="I182" s="149"/>
      <c r="L182" s="31"/>
      <c r="M182" s="150"/>
      <c r="T182" s="55"/>
      <c r="AT182" s="16" t="s">
        <v>155</v>
      </c>
      <c r="AU182" s="16" t="s">
        <v>86</v>
      </c>
    </row>
    <row r="183" spans="2:65" s="1" customFormat="1">
      <c r="B183" s="31"/>
      <c r="D183" s="147" t="s">
        <v>156</v>
      </c>
      <c r="F183" s="151" t="s">
        <v>1144</v>
      </c>
      <c r="I183" s="149"/>
      <c r="L183" s="31"/>
      <c r="M183" s="150"/>
      <c r="T183" s="55"/>
      <c r="AT183" s="16" t="s">
        <v>156</v>
      </c>
      <c r="AU183" s="16" t="s">
        <v>86</v>
      </c>
    </row>
    <row r="184" spans="2:65" s="11" customFormat="1" ht="22.9" customHeight="1">
      <c r="B184" s="120"/>
      <c r="D184" s="121" t="s">
        <v>75</v>
      </c>
      <c r="E184" s="130" t="s">
        <v>188</v>
      </c>
      <c r="F184" s="130" t="s">
        <v>472</v>
      </c>
      <c r="I184" s="123"/>
      <c r="J184" s="131">
        <f>BK184</f>
        <v>0</v>
      </c>
      <c r="L184" s="120"/>
      <c r="M184" s="125"/>
      <c r="P184" s="126">
        <f>SUM(P185:P187)</f>
        <v>0</v>
      </c>
      <c r="R184" s="126">
        <f>SUM(R185:R187)</f>
        <v>0</v>
      </c>
      <c r="T184" s="127">
        <f>SUM(T185:T187)</f>
        <v>0</v>
      </c>
      <c r="AR184" s="121" t="s">
        <v>84</v>
      </c>
      <c r="AT184" s="128" t="s">
        <v>75</v>
      </c>
      <c r="AU184" s="128" t="s">
        <v>84</v>
      </c>
      <c r="AY184" s="121" t="s">
        <v>146</v>
      </c>
      <c r="BK184" s="129">
        <f>SUM(BK185:BK187)</f>
        <v>0</v>
      </c>
    </row>
    <row r="185" spans="2:65" s="1" customFormat="1" ht="24.2" customHeight="1">
      <c r="B185" s="132"/>
      <c r="C185" s="133" t="s">
        <v>325</v>
      </c>
      <c r="D185" s="133" t="s">
        <v>149</v>
      </c>
      <c r="E185" s="134" t="s">
        <v>627</v>
      </c>
      <c r="F185" s="135" t="s">
        <v>628</v>
      </c>
      <c r="G185" s="136" t="s">
        <v>263</v>
      </c>
      <c r="H185" s="137">
        <v>2.7709999999999999</v>
      </c>
      <c r="I185" s="138"/>
      <c r="J185" s="139">
        <f>ROUND(I185*H185,2)</f>
        <v>0</v>
      </c>
      <c r="K185" s="140"/>
      <c r="L185" s="31"/>
      <c r="M185" s="141" t="s">
        <v>1</v>
      </c>
      <c r="N185" s="142" t="s">
        <v>41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167</v>
      </c>
      <c r="AT185" s="145" t="s">
        <v>149</v>
      </c>
      <c r="AU185" s="145" t="s">
        <v>86</v>
      </c>
      <c r="AY185" s="16" t="s">
        <v>146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6" t="s">
        <v>84</v>
      </c>
      <c r="BK185" s="146">
        <f>ROUND(I185*H185,2)</f>
        <v>0</v>
      </c>
      <c r="BL185" s="16" t="s">
        <v>167</v>
      </c>
      <c r="BM185" s="145" t="s">
        <v>1145</v>
      </c>
    </row>
    <row r="186" spans="2:65" s="1" customFormat="1">
      <c r="B186" s="31"/>
      <c r="D186" s="147" t="s">
        <v>155</v>
      </c>
      <c r="F186" s="148" t="s">
        <v>628</v>
      </c>
      <c r="I186" s="149"/>
      <c r="L186" s="31"/>
      <c r="M186" s="150"/>
      <c r="T186" s="55"/>
      <c r="AT186" s="16" t="s">
        <v>155</v>
      </c>
      <c r="AU186" s="16" t="s">
        <v>86</v>
      </c>
    </row>
    <row r="187" spans="2:65" s="1" customFormat="1">
      <c r="B187" s="31"/>
      <c r="D187" s="147" t="s">
        <v>156</v>
      </c>
      <c r="F187" s="151" t="s">
        <v>1146</v>
      </c>
      <c r="I187" s="149"/>
      <c r="L187" s="31"/>
      <c r="M187" s="150"/>
      <c r="T187" s="55"/>
      <c r="AT187" s="16" t="s">
        <v>156</v>
      </c>
      <c r="AU187" s="16" t="s">
        <v>86</v>
      </c>
    </row>
    <row r="188" spans="2:65" s="11" customFormat="1" ht="22.9" customHeight="1">
      <c r="B188" s="120"/>
      <c r="D188" s="121" t="s">
        <v>75</v>
      </c>
      <c r="E188" s="130" t="s">
        <v>195</v>
      </c>
      <c r="F188" s="130" t="s">
        <v>473</v>
      </c>
      <c r="I188" s="123"/>
      <c r="J188" s="131">
        <f>BK188</f>
        <v>0</v>
      </c>
      <c r="L188" s="120"/>
      <c r="M188" s="125"/>
      <c r="P188" s="126">
        <f>SUM(P189:P194)</f>
        <v>0</v>
      </c>
      <c r="R188" s="126">
        <f>SUM(R189:R194)</f>
        <v>10.1021076</v>
      </c>
      <c r="T188" s="127">
        <f>SUM(T189:T194)</f>
        <v>0</v>
      </c>
      <c r="AR188" s="121" t="s">
        <v>84</v>
      </c>
      <c r="AT188" s="128" t="s">
        <v>75</v>
      </c>
      <c r="AU188" s="128" t="s">
        <v>84</v>
      </c>
      <c r="AY188" s="121" t="s">
        <v>146</v>
      </c>
      <c r="BK188" s="129">
        <f>SUM(BK189:BK194)</f>
        <v>0</v>
      </c>
    </row>
    <row r="189" spans="2:65" s="1" customFormat="1" ht="24.2" customHeight="1">
      <c r="B189" s="132"/>
      <c r="C189" s="133" t="s">
        <v>329</v>
      </c>
      <c r="D189" s="133" t="s">
        <v>149</v>
      </c>
      <c r="E189" s="134" t="s">
        <v>1147</v>
      </c>
      <c r="F189" s="135" t="s">
        <v>488</v>
      </c>
      <c r="G189" s="136" t="s">
        <v>477</v>
      </c>
      <c r="H189" s="137">
        <v>7.93</v>
      </c>
      <c r="I189" s="138"/>
      <c r="J189" s="139">
        <f>ROUND(I189*H189,2)</f>
        <v>0</v>
      </c>
      <c r="K189" s="140"/>
      <c r="L189" s="31"/>
      <c r="M189" s="141" t="s">
        <v>1</v>
      </c>
      <c r="N189" s="142" t="s">
        <v>41</v>
      </c>
      <c r="P189" s="143">
        <f>O189*H189</f>
        <v>0</v>
      </c>
      <c r="Q189" s="143">
        <v>0.74931999999999999</v>
      </c>
      <c r="R189" s="143">
        <f>Q189*H189</f>
        <v>5.9421075999999999</v>
      </c>
      <c r="S189" s="143">
        <v>0</v>
      </c>
      <c r="T189" s="144">
        <f>S189*H189</f>
        <v>0</v>
      </c>
      <c r="AR189" s="145" t="s">
        <v>167</v>
      </c>
      <c r="AT189" s="145" t="s">
        <v>149</v>
      </c>
      <c r="AU189" s="145" t="s">
        <v>86</v>
      </c>
      <c r="AY189" s="16" t="s">
        <v>146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6" t="s">
        <v>84</v>
      </c>
      <c r="BK189" s="146">
        <f>ROUND(I189*H189,2)</f>
        <v>0</v>
      </c>
      <c r="BL189" s="16" t="s">
        <v>167</v>
      </c>
      <c r="BM189" s="145" t="s">
        <v>1148</v>
      </c>
    </row>
    <row r="190" spans="2:65" s="1" customFormat="1">
      <c r="B190" s="31"/>
      <c r="D190" s="147" t="s">
        <v>155</v>
      </c>
      <c r="F190" s="148" t="s">
        <v>488</v>
      </c>
      <c r="I190" s="149"/>
      <c r="L190" s="31"/>
      <c r="M190" s="150"/>
      <c r="T190" s="55"/>
      <c r="AT190" s="16" t="s">
        <v>155</v>
      </c>
      <c r="AU190" s="16" t="s">
        <v>86</v>
      </c>
    </row>
    <row r="191" spans="2:65" s="1" customFormat="1">
      <c r="B191" s="31"/>
      <c r="D191" s="147" t="s">
        <v>156</v>
      </c>
      <c r="F191" s="151" t="s">
        <v>1149</v>
      </c>
      <c r="I191" s="149"/>
      <c r="L191" s="31"/>
      <c r="M191" s="150"/>
      <c r="T191" s="55"/>
      <c r="AT191" s="16" t="s">
        <v>156</v>
      </c>
      <c r="AU191" s="16" t="s">
        <v>86</v>
      </c>
    </row>
    <row r="192" spans="2:65" s="1" customFormat="1" ht="16.5" customHeight="1">
      <c r="B192" s="132"/>
      <c r="C192" s="169" t="s">
        <v>334</v>
      </c>
      <c r="D192" s="169" t="s">
        <v>320</v>
      </c>
      <c r="E192" s="170" t="s">
        <v>1150</v>
      </c>
      <c r="F192" s="171" t="s">
        <v>1151</v>
      </c>
      <c r="G192" s="172" t="s">
        <v>246</v>
      </c>
      <c r="H192" s="173">
        <v>4</v>
      </c>
      <c r="I192" s="174"/>
      <c r="J192" s="175">
        <f>ROUND(I192*H192,2)</f>
        <v>0</v>
      </c>
      <c r="K192" s="176"/>
      <c r="L192" s="177"/>
      <c r="M192" s="178" t="s">
        <v>1</v>
      </c>
      <c r="N192" s="179" t="s">
        <v>41</v>
      </c>
      <c r="P192" s="143">
        <f>O192*H192</f>
        <v>0</v>
      </c>
      <c r="Q192" s="143">
        <v>1.04</v>
      </c>
      <c r="R192" s="143">
        <f>Q192*H192</f>
        <v>4.16</v>
      </c>
      <c r="S192" s="143">
        <v>0</v>
      </c>
      <c r="T192" s="144">
        <f>S192*H192</f>
        <v>0</v>
      </c>
      <c r="AR192" s="145" t="s">
        <v>188</v>
      </c>
      <c r="AT192" s="145" t="s">
        <v>320</v>
      </c>
      <c r="AU192" s="145" t="s">
        <v>86</v>
      </c>
      <c r="AY192" s="16" t="s">
        <v>146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6" t="s">
        <v>84</v>
      </c>
      <c r="BK192" s="146">
        <f>ROUND(I192*H192,2)</f>
        <v>0</v>
      </c>
      <c r="BL192" s="16" t="s">
        <v>167</v>
      </c>
      <c r="BM192" s="145" t="s">
        <v>1152</v>
      </c>
    </row>
    <row r="193" spans="2:65" s="1" customFormat="1">
      <c r="B193" s="31"/>
      <c r="D193" s="147" t="s">
        <v>155</v>
      </c>
      <c r="F193" s="148" t="s">
        <v>1151</v>
      </c>
      <c r="I193" s="149"/>
      <c r="L193" s="31"/>
      <c r="M193" s="150"/>
      <c r="T193" s="55"/>
      <c r="AT193" s="16" t="s">
        <v>155</v>
      </c>
      <c r="AU193" s="16" t="s">
        <v>86</v>
      </c>
    </row>
    <row r="194" spans="2:65" s="1" customFormat="1">
      <c r="B194" s="31"/>
      <c r="D194" s="147" t="s">
        <v>156</v>
      </c>
      <c r="F194" s="151" t="s">
        <v>1153</v>
      </c>
      <c r="I194" s="149"/>
      <c r="L194" s="31"/>
      <c r="M194" s="150"/>
      <c r="T194" s="55"/>
      <c r="AT194" s="16" t="s">
        <v>156</v>
      </c>
      <c r="AU194" s="16" t="s">
        <v>86</v>
      </c>
    </row>
    <row r="195" spans="2:65" s="11" customFormat="1" ht="22.9" customHeight="1">
      <c r="B195" s="120"/>
      <c r="D195" s="121" t="s">
        <v>75</v>
      </c>
      <c r="E195" s="130" t="s">
        <v>528</v>
      </c>
      <c r="F195" s="130" t="s">
        <v>529</v>
      </c>
      <c r="I195" s="123"/>
      <c r="J195" s="131">
        <f>BK195</f>
        <v>0</v>
      </c>
      <c r="L195" s="120"/>
      <c r="M195" s="125"/>
      <c r="P195" s="126">
        <f>SUM(P196:P197)</f>
        <v>0</v>
      </c>
      <c r="R195" s="126">
        <f>SUM(R196:R197)</f>
        <v>0</v>
      </c>
      <c r="T195" s="127">
        <f>SUM(T196:T197)</f>
        <v>0</v>
      </c>
      <c r="AR195" s="121" t="s">
        <v>84</v>
      </c>
      <c r="AT195" s="128" t="s">
        <v>75</v>
      </c>
      <c r="AU195" s="128" t="s">
        <v>84</v>
      </c>
      <c r="AY195" s="121" t="s">
        <v>146</v>
      </c>
      <c r="BK195" s="129">
        <f>SUM(BK196:BK197)</f>
        <v>0</v>
      </c>
    </row>
    <row r="196" spans="2:65" s="1" customFormat="1" ht="33" customHeight="1">
      <c r="B196" s="132"/>
      <c r="C196" s="133" t="s">
        <v>7</v>
      </c>
      <c r="D196" s="133" t="s">
        <v>149</v>
      </c>
      <c r="E196" s="134" t="s">
        <v>531</v>
      </c>
      <c r="F196" s="135" t="s">
        <v>532</v>
      </c>
      <c r="G196" s="136" t="s">
        <v>302</v>
      </c>
      <c r="H196" s="137">
        <v>94.695999999999998</v>
      </c>
      <c r="I196" s="138"/>
      <c r="J196" s="139">
        <f>ROUND(I196*H196,2)</f>
        <v>0</v>
      </c>
      <c r="K196" s="140"/>
      <c r="L196" s="31"/>
      <c r="M196" s="141" t="s">
        <v>1</v>
      </c>
      <c r="N196" s="142" t="s">
        <v>41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167</v>
      </c>
      <c r="AT196" s="145" t="s">
        <v>149</v>
      </c>
      <c r="AU196" s="145" t="s">
        <v>86</v>
      </c>
      <c r="AY196" s="16" t="s">
        <v>146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6" t="s">
        <v>84</v>
      </c>
      <c r="BK196" s="146">
        <f>ROUND(I196*H196,2)</f>
        <v>0</v>
      </c>
      <c r="BL196" s="16" t="s">
        <v>167</v>
      </c>
      <c r="BM196" s="145" t="s">
        <v>1154</v>
      </c>
    </row>
    <row r="197" spans="2:65" s="1" customFormat="1">
      <c r="B197" s="31"/>
      <c r="D197" s="147" t="s">
        <v>155</v>
      </c>
      <c r="F197" s="148" t="s">
        <v>532</v>
      </c>
      <c r="I197" s="149"/>
      <c r="L197" s="31"/>
      <c r="M197" s="152"/>
      <c r="N197" s="153"/>
      <c r="O197" s="153"/>
      <c r="P197" s="153"/>
      <c r="Q197" s="153"/>
      <c r="R197" s="153"/>
      <c r="S197" s="153"/>
      <c r="T197" s="154"/>
      <c r="AT197" s="16" t="s">
        <v>155</v>
      </c>
      <c r="AU197" s="16" t="s">
        <v>86</v>
      </c>
    </row>
    <row r="198" spans="2:65" s="1" customFormat="1" ht="6.95" customHeight="1"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31"/>
    </row>
  </sheetData>
  <autoFilter ref="C122:K197" xr:uid="{00000000-0009-0000-0000-00000A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1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116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16.5" hidden="1" customHeight="1">
      <c r="B9" s="31"/>
      <c r="E9" s="191" t="s">
        <v>1155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ROUND(J124,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ROUND((SUM(BE124:BE216)),  2)</f>
        <v>0</v>
      </c>
      <c r="I33" s="91">
        <v>0.21</v>
      </c>
      <c r="J33" s="90">
        <f>ROUND(((SUM(BE124:BE216))*I33),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ROUND((SUM(BF124:BF216)),  2)</f>
        <v>0</v>
      </c>
      <c r="I34" s="91">
        <v>0.15</v>
      </c>
      <c r="J34" s="90">
        <f>ROUND(((SUM(BF124:BF216))*I34),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ROUND((SUM(BG124:BG216)),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ROUND((SUM(BH124:BH216)),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ROUND((SUM(BI124:BI216)),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16.5" customHeight="1">
      <c r="B87" s="31"/>
      <c r="E87" s="191" t="str">
        <f>E9</f>
        <v>SO 104 - Propust km 1,757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J124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227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899999999999999" customHeight="1">
      <c r="B98" s="107"/>
      <c r="D98" s="108" t="s">
        <v>228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19.899999999999999" customHeight="1">
      <c r="B99" s="107"/>
      <c r="D99" s="108" t="s">
        <v>230</v>
      </c>
      <c r="E99" s="109"/>
      <c r="F99" s="109"/>
      <c r="G99" s="109"/>
      <c r="H99" s="109"/>
      <c r="I99" s="109"/>
      <c r="J99" s="110">
        <f>J159</f>
        <v>0</v>
      </c>
      <c r="L99" s="107"/>
    </row>
    <row r="100" spans="2:12" s="9" customFormat="1" ht="19.899999999999999" customHeight="1">
      <c r="B100" s="107"/>
      <c r="D100" s="108" t="s">
        <v>231</v>
      </c>
      <c r="E100" s="109"/>
      <c r="F100" s="109"/>
      <c r="G100" s="109"/>
      <c r="H100" s="109"/>
      <c r="I100" s="109"/>
      <c r="J100" s="110">
        <f>J178</f>
        <v>0</v>
      </c>
      <c r="L100" s="107"/>
    </row>
    <row r="101" spans="2:12" s="9" customFormat="1" ht="19.899999999999999" customHeight="1">
      <c r="B101" s="107"/>
      <c r="D101" s="108" t="s">
        <v>232</v>
      </c>
      <c r="E101" s="109"/>
      <c r="F101" s="109"/>
      <c r="G101" s="109"/>
      <c r="H101" s="109"/>
      <c r="I101" s="109"/>
      <c r="J101" s="110">
        <f>J185</f>
        <v>0</v>
      </c>
      <c r="L101" s="107"/>
    </row>
    <row r="102" spans="2:12" s="9" customFormat="1" ht="19.899999999999999" customHeight="1">
      <c r="B102" s="107"/>
      <c r="D102" s="108" t="s">
        <v>233</v>
      </c>
      <c r="E102" s="109"/>
      <c r="F102" s="109"/>
      <c r="G102" s="109"/>
      <c r="H102" s="109"/>
      <c r="I102" s="109"/>
      <c r="J102" s="110">
        <f>J189</f>
        <v>0</v>
      </c>
      <c r="L102" s="107"/>
    </row>
    <row r="103" spans="2:12" s="9" customFormat="1" ht="19.899999999999999" customHeight="1">
      <c r="B103" s="107"/>
      <c r="D103" s="108" t="s">
        <v>234</v>
      </c>
      <c r="E103" s="109"/>
      <c r="F103" s="109"/>
      <c r="G103" s="109"/>
      <c r="H103" s="109"/>
      <c r="I103" s="109"/>
      <c r="J103" s="110">
        <f>J203</f>
        <v>0</v>
      </c>
      <c r="L103" s="107"/>
    </row>
    <row r="104" spans="2:12" s="9" customFormat="1" ht="19.899999999999999" customHeight="1">
      <c r="B104" s="107"/>
      <c r="D104" s="108" t="s">
        <v>235</v>
      </c>
      <c r="E104" s="109"/>
      <c r="F104" s="109"/>
      <c r="G104" s="109"/>
      <c r="H104" s="109"/>
      <c r="I104" s="109"/>
      <c r="J104" s="110">
        <f>J214</f>
        <v>0</v>
      </c>
      <c r="L104" s="107"/>
    </row>
    <row r="105" spans="2:12" s="1" customFormat="1" ht="21.75" customHeight="1">
      <c r="B105" s="31"/>
      <c r="L105" s="31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5" customHeight="1">
      <c r="B111" s="31"/>
      <c r="C111" s="20" t="s">
        <v>130</v>
      </c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16</v>
      </c>
      <c r="L113" s="31"/>
    </row>
    <row r="114" spans="2:65" s="1" customFormat="1" ht="16.5" customHeight="1">
      <c r="B114" s="31"/>
      <c r="E114" s="225" t="str">
        <f>E7</f>
        <v>Záchlumí - cesta od Valachu do České Rybné</v>
      </c>
      <c r="F114" s="226"/>
      <c r="G114" s="226"/>
      <c r="H114" s="226"/>
      <c r="L114" s="31"/>
    </row>
    <row r="115" spans="2:65" s="1" customFormat="1" ht="12" customHeight="1">
      <c r="B115" s="31"/>
      <c r="C115" s="26" t="s">
        <v>118</v>
      </c>
      <c r="L115" s="31"/>
    </row>
    <row r="116" spans="2:65" s="1" customFormat="1" ht="16.5" customHeight="1">
      <c r="B116" s="31"/>
      <c r="E116" s="191" t="str">
        <f>E9</f>
        <v>SO 104 - Propust km 1,757</v>
      </c>
      <c r="F116" s="227"/>
      <c r="G116" s="227"/>
      <c r="H116" s="227"/>
      <c r="L116" s="31"/>
    </row>
    <row r="117" spans="2:65" s="1" customFormat="1" ht="6.95" customHeight="1">
      <c r="B117" s="31"/>
      <c r="L117" s="31"/>
    </row>
    <row r="118" spans="2:65" s="1" customFormat="1" ht="12" customHeight="1">
      <c r="B118" s="31"/>
      <c r="C118" s="26" t="s">
        <v>20</v>
      </c>
      <c r="F118" s="24" t="str">
        <f>F12</f>
        <v xml:space="preserve"> </v>
      </c>
      <c r="I118" s="26" t="s">
        <v>22</v>
      </c>
      <c r="J118" s="51" t="str">
        <f>IF(J12="","",J12)</f>
        <v>2. 5. 2024</v>
      </c>
      <c r="L118" s="31"/>
    </row>
    <row r="119" spans="2:65" s="1" customFormat="1" ht="6.95" customHeight="1">
      <c r="B119" s="31"/>
      <c r="L119" s="31"/>
    </row>
    <row r="120" spans="2:65" s="1" customFormat="1" ht="15.2" customHeight="1">
      <c r="B120" s="31"/>
      <c r="C120" s="26" t="s">
        <v>24</v>
      </c>
      <c r="F120" s="24" t="str">
        <f>E15</f>
        <v xml:space="preserve"> </v>
      </c>
      <c r="I120" s="26" t="s">
        <v>29</v>
      </c>
      <c r="J120" s="29" t="str">
        <f>E21</f>
        <v>IDProjekt s.r.o.</v>
      </c>
      <c r="L120" s="31"/>
    </row>
    <row r="121" spans="2:65" s="1" customFormat="1" ht="15.2" customHeight="1">
      <c r="B121" s="31"/>
      <c r="C121" s="26" t="s">
        <v>27</v>
      </c>
      <c r="F121" s="24" t="str">
        <f>IF(E18="","",E18)</f>
        <v>Vyplň údaj</v>
      </c>
      <c r="I121" s="26" t="s">
        <v>34</v>
      </c>
      <c r="J121" s="29" t="str">
        <f>E24</f>
        <v xml:space="preserve"> 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11"/>
      <c r="C123" s="112" t="s">
        <v>131</v>
      </c>
      <c r="D123" s="113" t="s">
        <v>61</v>
      </c>
      <c r="E123" s="113" t="s">
        <v>57</v>
      </c>
      <c r="F123" s="113" t="s">
        <v>58</v>
      </c>
      <c r="G123" s="113" t="s">
        <v>132</v>
      </c>
      <c r="H123" s="113" t="s">
        <v>133</v>
      </c>
      <c r="I123" s="113" t="s">
        <v>134</v>
      </c>
      <c r="J123" s="114" t="s">
        <v>123</v>
      </c>
      <c r="K123" s="115" t="s">
        <v>135</v>
      </c>
      <c r="L123" s="111"/>
      <c r="M123" s="58" t="s">
        <v>1</v>
      </c>
      <c r="N123" s="59" t="s">
        <v>40</v>
      </c>
      <c r="O123" s="59" t="s">
        <v>136</v>
      </c>
      <c r="P123" s="59" t="s">
        <v>137</v>
      </c>
      <c r="Q123" s="59" t="s">
        <v>138</v>
      </c>
      <c r="R123" s="59" t="s">
        <v>139</v>
      </c>
      <c r="S123" s="59" t="s">
        <v>140</v>
      </c>
      <c r="T123" s="60" t="s">
        <v>141</v>
      </c>
    </row>
    <row r="124" spans="2:65" s="1" customFormat="1" ht="22.9" customHeight="1">
      <c r="B124" s="31"/>
      <c r="C124" s="63" t="s">
        <v>142</v>
      </c>
      <c r="J124" s="116">
        <f>BK124</f>
        <v>0</v>
      </c>
      <c r="L124" s="31"/>
      <c r="M124" s="61"/>
      <c r="N124" s="52"/>
      <c r="O124" s="52"/>
      <c r="P124" s="117">
        <f>P125</f>
        <v>0</v>
      </c>
      <c r="Q124" s="52"/>
      <c r="R124" s="117">
        <f>R125</f>
        <v>125.99299196</v>
      </c>
      <c r="S124" s="52"/>
      <c r="T124" s="118">
        <f>T125</f>
        <v>25.4925</v>
      </c>
      <c r="AT124" s="16" t="s">
        <v>75</v>
      </c>
      <c r="AU124" s="16" t="s">
        <v>125</v>
      </c>
      <c r="BK124" s="119">
        <f>BK125</f>
        <v>0</v>
      </c>
    </row>
    <row r="125" spans="2:65" s="11" customFormat="1" ht="25.9" customHeight="1">
      <c r="B125" s="120"/>
      <c r="D125" s="121" t="s">
        <v>75</v>
      </c>
      <c r="E125" s="122" t="s">
        <v>236</v>
      </c>
      <c r="F125" s="122" t="s">
        <v>237</v>
      </c>
      <c r="I125" s="123"/>
      <c r="J125" s="124">
        <f>BK125</f>
        <v>0</v>
      </c>
      <c r="L125" s="120"/>
      <c r="M125" s="125"/>
      <c r="P125" s="126">
        <f>P126+P159+P178+P185+P189+P203+P214</f>
        <v>0</v>
      </c>
      <c r="R125" s="126">
        <f>R126+R159+R178+R185+R189+R203+R214</f>
        <v>125.99299196</v>
      </c>
      <c r="T125" s="127">
        <f>T126+T159+T178+T185+T189+T203+T214</f>
        <v>25.4925</v>
      </c>
      <c r="AR125" s="121" t="s">
        <v>84</v>
      </c>
      <c r="AT125" s="128" t="s">
        <v>75</v>
      </c>
      <c r="AU125" s="128" t="s">
        <v>76</v>
      </c>
      <c r="AY125" s="121" t="s">
        <v>146</v>
      </c>
      <c r="BK125" s="129">
        <f>BK126+BK159+BK178+BK185+BK189+BK203+BK214</f>
        <v>0</v>
      </c>
    </row>
    <row r="126" spans="2:65" s="11" customFormat="1" ht="22.9" customHeight="1">
      <c r="B126" s="120"/>
      <c r="D126" s="121" t="s">
        <v>75</v>
      </c>
      <c r="E126" s="130" t="s">
        <v>84</v>
      </c>
      <c r="F126" s="130" t="s">
        <v>238</v>
      </c>
      <c r="I126" s="123"/>
      <c r="J126" s="131">
        <f>BK126</f>
        <v>0</v>
      </c>
      <c r="L126" s="120"/>
      <c r="M126" s="125"/>
      <c r="P126" s="126">
        <f>SUM(P127:P158)</f>
        <v>0</v>
      </c>
      <c r="R126" s="126">
        <f>SUM(R127:R158)</f>
        <v>83.378</v>
      </c>
      <c r="T126" s="127">
        <f>SUM(T127:T158)</f>
        <v>0</v>
      </c>
      <c r="AR126" s="121" t="s">
        <v>84</v>
      </c>
      <c r="AT126" s="128" t="s">
        <v>75</v>
      </c>
      <c r="AU126" s="128" t="s">
        <v>84</v>
      </c>
      <c r="AY126" s="121" t="s">
        <v>146</v>
      </c>
      <c r="BK126" s="129">
        <f>SUM(BK127:BK158)</f>
        <v>0</v>
      </c>
    </row>
    <row r="127" spans="2:65" s="1" customFormat="1" ht="33" customHeight="1">
      <c r="B127" s="132"/>
      <c r="C127" s="133" t="s">
        <v>84</v>
      </c>
      <c r="D127" s="133" t="s">
        <v>149</v>
      </c>
      <c r="E127" s="134" t="s">
        <v>1099</v>
      </c>
      <c r="F127" s="135" t="s">
        <v>1100</v>
      </c>
      <c r="G127" s="136" t="s">
        <v>263</v>
      </c>
      <c r="H127" s="137">
        <v>29.16</v>
      </c>
      <c r="I127" s="138"/>
      <c r="J127" s="139">
        <f>ROUND(I127*H127,2)</f>
        <v>0</v>
      </c>
      <c r="K127" s="140"/>
      <c r="L127" s="31"/>
      <c r="M127" s="141" t="s">
        <v>1</v>
      </c>
      <c r="N127" s="142" t="s">
        <v>41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167</v>
      </c>
      <c r="AT127" s="145" t="s">
        <v>149</v>
      </c>
      <c r="AU127" s="145" t="s">
        <v>86</v>
      </c>
      <c r="AY127" s="16" t="s">
        <v>146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84</v>
      </c>
      <c r="BK127" s="146">
        <f>ROUND(I127*H127,2)</f>
        <v>0</v>
      </c>
      <c r="BL127" s="16" t="s">
        <v>167</v>
      </c>
      <c r="BM127" s="145" t="s">
        <v>1156</v>
      </c>
    </row>
    <row r="128" spans="2:65" s="1" customFormat="1">
      <c r="B128" s="31"/>
      <c r="D128" s="147" t="s">
        <v>155</v>
      </c>
      <c r="F128" s="148" t="s">
        <v>1100</v>
      </c>
      <c r="I128" s="149"/>
      <c r="L128" s="31"/>
      <c r="M128" s="150"/>
      <c r="T128" s="55"/>
      <c r="AT128" s="16" t="s">
        <v>155</v>
      </c>
      <c r="AU128" s="16" t="s">
        <v>86</v>
      </c>
    </row>
    <row r="129" spans="2:65" s="1" customFormat="1">
      <c r="B129" s="31"/>
      <c r="D129" s="147" t="s">
        <v>156</v>
      </c>
      <c r="F129" s="151" t="s">
        <v>1102</v>
      </c>
      <c r="I129" s="149"/>
      <c r="L129" s="31"/>
      <c r="M129" s="150"/>
      <c r="T129" s="55"/>
      <c r="AT129" s="16" t="s">
        <v>156</v>
      </c>
      <c r="AU129" s="16" t="s">
        <v>86</v>
      </c>
    </row>
    <row r="130" spans="2:65" s="12" customFormat="1">
      <c r="B130" s="155"/>
      <c r="D130" s="147" t="s">
        <v>255</v>
      </c>
      <c r="E130" s="156" t="s">
        <v>1</v>
      </c>
      <c r="F130" s="157" t="s">
        <v>1157</v>
      </c>
      <c r="H130" s="158">
        <v>29.16</v>
      </c>
      <c r="I130" s="159"/>
      <c r="L130" s="155"/>
      <c r="M130" s="160"/>
      <c r="T130" s="161"/>
      <c r="AT130" s="156" t="s">
        <v>255</v>
      </c>
      <c r="AU130" s="156" t="s">
        <v>86</v>
      </c>
      <c r="AV130" s="12" t="s">
        <v>86</v>
      </c>
      <c r="AW130" s="12" t="s">
        <v>33</v>
      </c>
      <c r="AX130" s="12" t="s">
        <v>84</v>
      </c>
      <c r="AY130" s="156" t="s">
        <v>146</v>
      </c>
    </row>
    <row r="131" spans="2:65" s="1" customFormat="1" ht="33" customHeight="1">
      <c r="B131" s="132"/>
      <c r="C131" s="133" t="s">
        <v>86</v>
      </c>
      <c r="D131" s="133" t="s">
        <v>149</v>
      </c>
      <c r="E131" s="134" t="s">
        <v>1158</v>
      </c>
      <c r="F131" s="135" t="s">
        <v>1159</v>
      </c>
      <c r="G131" s="136" t="s">
        <v>263</v>
      </c>
      <c r="H131" s="137">
        <v>53.22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41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167</v>
      </c>
      <c r="AT131" s="145" t="s">
        <v>149</v>
      </c>
      <c r="AU131" s="145" t="s">
        <v>86</v>
      </c>
      <c r="AY131" s="16" t="s">
        <v>146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84</v>
      </c>
      <c r="BK131" s="146">
        <f>ROUND(I131*H131,2)</f>
        <v>0</v>
      </c>
      <c r="BL131" s="16" t="s">
        <v>167</v>
      </c>
      <c r="BM131" s="145" t="s">
        <v>1160</v>
      </c>
    </row>
    <row r="132" spans="2:65" s="1" customFormat="1">
      <c r="B132" s="31"/>
      <c r="D132" s="147" t="s">
        <v>155</v>
      </c>
      <c r="F132" s="148" t="s">
        <v>1159</v>
      </c>
      <c r="I132" s="149"/>
      <c r="L132" s="31"/>
      <c r="M132" s="150"/>
      <c r="T132" s="55"/>
      <c r="AT132" s="16" t="s">
        <v>155</v>
      </c>
      <c r="AU132" s="16" t="s">
        <v>86</v>
      </c>
    </row>
    <row r="133" spans="2:65" s="12" customFormat="1">
      <c r="B133" s="155"/>
      <c r="D133" s="147" t="s">
        <v>255</v>
      </c>
      <c r="E133" s="156" t="s">
        <v>1</v>
      </c>
      <c r="F133" s="157" t="s">
        <v>1161</v>
      </c>
      <c r="H133" s="158">
        <v>53.22</v>
      </c>
      <c r="I133" s="159"/>
      <c r="L133" s="155"/>
      <c r="M133" s="160"/>
      <c r="T133" s="161"/>
      <c r="AT133" s="156" t="s">
        <v>255</v>
      </c>
      <c r="AU133" s="156" t="s">
        <v>86</v>
      </c>
      <c r="AV133" s="12" t="s">
        <v>86</v>
      </c>
      <c r="AW133" s="12" t="s">
        <v>33</v>
      </c>
      <c r="AX133" s="12" t="s">
        <v>84</v>
      </c>
      <c r="AY133" s="156" t="s">
        <v>146</v>
      </c>
    </row>
    <row r="134" spans="2:65" s="1" customFormat="1" ht="33" customHeight="1">
      <c r="B134" s="132"/>
      <c r="C134" s="133" t="s">
        <v>162</v>
      </c>
      <c r="D134" s="133" t="s">
        <v>149</v>
      </c>
      <c r="E134" s="134" t="s">
        <v>272</v>
      </c>
      <c r="F134" s="135" t="s">
        <v>273</v>
      </c>
      <c r="G134" s="136" t="s">
        <v>263</v>
      </c>
      <c r="H134" s="137">
        <v>0.96599999999999997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41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167</v>
      </c>
      <c r="AT134" s="145" t="s">
        <v>149</v>
      </c>
      <c r="AU134" s="145" t="s">
        <v>86</v>
      </c>
      <c r="AY134" s="16" t="s">
        <v>146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84</v>
      </c>
      <c r="BK134" s="146">
        <f>ROUND(I134*H134,2)</f>
        <v>0</v>
      </c>
      <c r="BL134" s="16" t="s">
        <v>167</v>
      </c>
      <c r="BM134" s="145" t="s">
        <v>1162</v>
      </c>
    </row>
    <row r="135" spans="2:65" s="1" customFormat="1">
      <c r="B135" s="31"/>
      <c r="D135" s="147" t="s">
        <v>155</v>
      </c>
      <c r="F135" s="148" t="s">
        <v>273</v>
      </c>
      <c r="I135" s="149"/>
      <c r="L135" s="31"/>
      <c r="M135" s="150"/>
      <c r="T135" s="55"/>
      <c r="AT135" s="16" t="s">
        <v>155</v>
      </c>
      <c r="AU135" s="16" t="s">
        <v>86</v>
      </c>
    </row>
    <row r="136" spans="2:65" s="1" customFormat="1">
      <c r="B136" s="31"/>
      <c r="D136" s="147" t="s">
        <v>156</v>
      </c>
      <c r="F136" s="151" t="s">
        <v>1163</v>
      </c>
      <c r="I136" s="149"/>
      <c r="L136" s="31"/>
      <c r="M136" s="150"/>
      <c r="T136" s="55"/>
      <c r="AT136" s="16" t="s">
        <v>156</v>
      </c>
      <c r="AU136" s="16" t="s">
        <v>86</v>
      </c>
    </row>
    <row r="137" spans="2:65" s="1" customFormat="1" ht="37.9" customHeight="1">
      <c r="B137" s="132"/>
      <c r="C137" s="133" t="s">
        <v>167</v>
      </c>
      <c r="D137" s="133" t="s">
        <v>149</v>
      </c>
      <c r="E137" s="134" t="s">
        <v>290</v>
      </c>
      <c r="F137" s="135" t="s">
        <v>291</v>
      </c>
      <c r="G137" s="136" t="s">
        <v>263</v>
      </c>
      <c r="H137" s="137">
        <v>83.346000000000004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41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167</v>
      </c>
      <c r="AT137" s="145" t="s">
        <v>149</v>
      </c>
      <c r="AU137" s="145" t="s">
        <v>86</v>
      </c>
      <c r="AY137" s="16" t="s">
        <v>146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84</v>
      </c>
      <c r="BK137" s="146">
        <f>ROUND(I137*H137,2)</f>
        <v>0</v>
      </c>
      <c r="BL137" s="16" t="s">
        <v>167</v>
      </c>
      <c r="BM137" s="145" t="s">
        <v>1164</v>
      </c>
    </row>
    <row r="138" spans="2:65" s="1" customFormat="1">
      <c r="B138" s="31"/>
      <c r="D138" s="147" t="s">
        <v>155</v>
      </c>
      <c r="F138" s="148" t="s">
        <v>291</v>
      </c>
      <c r="I138" s="149"/>
      <c r="L138" s="31"/>
      <c r="M138" s="150"/>
      <c r="T138" s="55"/>
      <c r="AT138" s="16" t="s">
        <v>155</v>
      </c>
      <c r="AU138" s="16" t="s">
        <v>86</v>
      </c>
    </row>
    <row r="139" spans="2:65" s="1" customFormat="1" ht="37.9" customHeight="1">
      <c r="B139" s="132"/>
      <c r="C139" s="133" t="s">
        <v>145</v>
      </c>
      <c r="D139" s="133" t="s">
        <v>149</v>
      </c>
      <c r="E139" s="134" t="s">
        <v>295</v>
      </c>
      <c r="F139" s="135" t="s">
        <v>296</v>
      </c>
      <c r="G139" s="136" t="s">
        <v>263</v>
      </c>
      <c r="H139" s="137">
        <v>416.73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41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167</v>
      </c>
      <c r="AT139" s="145" t="s">
        <v>149</v>
      </c>
      <c r="AU139" s="145" t="s">
        <v>86</v>
      </c>
      <c r="AY139" s="16" t="s">
        <v>146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84</v>
      </c>
      <c r="BK139" s="146">
        <f>ROUND(I139*H139,2)</f>
        <v>0</v>
      </c>
      <c r="BL139" s="16" t="s">
        <v>167</v>
      </c>
      <c r="BM139" s="145" t="s">
        <v>1165</v>
      </c>
    </row>
    <row r="140" spans="2:65" s="1" customFormat="1">
      <c r="B140" s="31"/>
      <c r="D140" s="147" t="s">
        <v>155</v>
      </c>
      <c r="F140" s="148" t="s">
        <v>296</v>
      </c>
      <c r="I140" s="149"/>
      <c r="L140" s="31"/>
      <c r="M140" s="150"/>
      <c r="T140" s="55"/>
      <c r="AT140" s="16" t="s">
        <v>155</v>
      </c>
      <c r="AU140" s="16" t="s">
        <v>86</v>
      </c>
    </row>
    <row r="141" spans="2:65" s="12" customFormat="1">
      <c r="B141" s="155"/>
      <c r="D141" s="147" t="s">
        <v>255</v>
      </c>
      <c r="E141" s="156" t="s">
        <v>1</v>
      </c>
      <c r="F141" s="157" t="s">
        <v>1166</v>
      </c>
      <c r="H141" s="158">
        <v>416.73</v>
      </c>
      <c r="I141" s="159"/>
      <c r="L141" s="155"/>
      <c r="M141" s="160"/>
      <c r="T141" s="161"/>
      <c r="AT141" s="156" t="s">
        <v>255</v>
      </c>
      <c r="AU141" s="156" t="s">
        <v>86</v>
      </c>
      <c r="AV141" s="12" t="s">
        <v>86</v>
      </c>
      <c r="AW141" s="12" t="s">
        <v>33</v>
      </c>
      <c r="AX141" s="12" t="s">
        <v>84</v>
      </c>
      <c r="AY141" s="156" t="s">
        <v>146</v>
      </c>
    </row>
    <row r="142" spans="2:65" s="1" customFormat="1" ht="33" customHeight="1">
      <c r="B142" s="132"/>
      <c r="C142" s="133" t="s">
        <v>176</v>
      </c>
      <c r="D142" s="133" t="s">
        <v>149</v>
      </c>
      <c r="E142" s="134" t="s">
        <v>300</v>
      </c>
      <c r="F142" s="135" t="s">
        <v>301</v>
      </c>
      <c r="G142" s="136" t="s">
        <v>302</v>
      </c>
      <c r="H142" s="137">
        <v>166.69200000000001</v>
      </c>
      <c r="I142" s="138"/>
      <c r="J142" s="139">
        <f>ROUND(I142*H142,2)</f>
        <v>0</v>
      </c>
      <c r="K142" s="140"/>
      <c r="L142" s="31"/>
      <c r="M142" s="141" t="s">
        <v>1</v>
      </c>
      <c r="N142" s="142" t="s">
        <v>41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167</v>
      </c>
      <c r="AT142" s="145" t="s">
        <v>149</v>
      </c>
      <c r="AU142" s="145" t="s">
        <v>86</v>
      </c>
      <c r="AY142" s="16" t="s">
        <v>146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84</v>
      </c>
      <c r="BK142" s="146">
        <f>ROUND(I142*H142,2)</f>
        <v>0</v>
      </c>
      <c r="BL142" s="16" t="s">
        <v>167</v>
      </c>
      <c r="BM142" s="145" t="s">
        <v>1167</v>
      </c>
    </row>
    <row r="143" spans="2:65" s="1" customFormat="1">
      <c r="B143" s="31"/>
      <c r="D143" s="147" t="s">
        <v>155</v>
      </c>
      <c r="F143" s="148" t="s">
        <v>301</v>
      </c>
      <c r="I143" s="149"/>
      <c r="L143" s="31"/>
      <c r="M143" s="150"/>
      <c r="T143" s="55"/>
      <c r="AT143" s="16" t="s">
        <v>155</v>
      </c>
      <c r="AU143" s="16" t="s">
        <v>86</v>
      </c>
    </row>
    <row r="144" spans="2:65" s="1" customFormat="1">
      <c r="B144" s="31"/>
      <c r="D144" s="147" t="s">
        <v>156</v>
      </c>
      <c r="F144" s="151" t="s">
        <v>1168</v>
      </c>
      <c r="I144" s="149"/>
      <c r="L144" s="31"/>
      <c r="M144" s="150"/>
      <c r="T144" s="55"/>
      <c r="AT144" s="16" t="s">
        <v>156</v>
      </c>
      <c r="AU144" s="16" t="s">
        <v>86</v>
      </c>
    </row>
    <row r="145" spans="2:65" s="12" customFormat="1">
      <c r="B145" s="155"/>
      <c r="D145" s="147" t="s">
        <v>255</v>
      </c>
      <c r="E145" s="156" t="s">
        <v>1</v>
      </c>
      <c r="F145" s="157" t="s">
        <v>1169</v>
      </c>
      <c r="H145" s="158">
        <v>166.69200000000001</v>
      </c>
      <c r="I145" s="159"/>
      <c r="L145" s="155"/>
      <c r="M145" s="160"/>
      <c r="T145" s="161"/>
      <c r="AT145" s="156" t="s">
        <v>255</v>
      </c>
      <c r="AU145" s="156" t="s">
        <v>86</v>
      </c>
      <c r="AV145" s="12" t="s">
        <v>86</v>
      </c>
      <c r="AW145" s="12" t="s">
        <v>33</v>
      </c>
      <c r="AX145" s="12" t="s">
        <v>84</v>
      </c>
      <c r="AY145" s="156" t="s">
        <v>146</v>
      </c>
    </row>
    <row r="146" spans="2:65" s="1" customFormat="1" ht="16.5" customHeight="1">
      <c r="B146" s="132"/>
      <c r="C146" s="133" t="s">
        <v>181</v>
      </c>
      <c r="D146" s="133" t="s">
        <v>149</v>
      </c>
      <c r="E146" s="134" t="s">
        <v>309</v>
      </c>
      <c r="F146" s="135" t="s">
        <v>310</v>
      </c>
      <c r="G146" s="136" t="s">
        <v>263</v>
      </c>
      <c r="H146" s="137">
        <v>83.346000000000004</v>
      </c>
      <c r="I146" s="138"/>
      <c r="J146" s="139">
        <f>ROUND(I146*H146,2)</f>
        <v>0</v>
      </c>
      <c r="K146" s="140"/>
      <c r="L146" s="31"/>
      <c r="M146" s="141" t="s">
        <v>1</v>
      </c>
      <c r="N146" s="142" t="s">
        <v>41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167</v>
      </c>
      <c r="AT146" s="145" t="s">
        <v>149</v>
      </c>
      <c r="AU146" s="145" t="s">
        <v>86</v>
      </c>
      <c r="AY146" s="16" t="s">
        <v>146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84</v>
      </c>
      <c r="BK146" s="146">
        <f>ROUND(I146*H146,2)</f>
        <v>0</v>
      </c>
      <c r="BL146" s="16" t="s">
        <v>167</v>
      </c>
      <c r="BM146" s="145" t="s">
        <v>1170</v>
      </c>
    </row>
    <row r="147" spans="2:65" s="1" customFormat="1">
      <c r="B147" s="31"/>
      <c r="D147" s="147" t="s">
        <v>155</v>
      </c>
      <c r="F147" s="148" t="s">
        <v>310</v>
      </c>
      <c r="I147" s="149"/>
      <c r="L147" s="31"/>
      <c r="M147" s="150"/>
      <c r="T147" s="55"/>
      <c r="AT147" s="16" t="s">
        <v>155</v>
      </c>
      <c r="AU147" s="16" t="s">
        <v>86</v>
      </c>
    </row>
    <row r="148" spans="2:65" s="1" customFormat="1" ht="24.2" customHeight="1">
      <c r="B148" s="132"/>
      <c r="C148" s="133" t="s">
        <v>188</v>
      </c>
      <c r="D148" s="133" t="s">
        <v>149</v>
      </c>
      <c r="E148" s="134" t="s">
        <v>314</v>
      </c>
      <c r="F148" s="135" t="s">
        <v>315</v>
      </c>
      <c r="G148" s="136" t="s">
        <v>263</v>
      </c>
      <c r="H148" s="137">
        <v>41.689</v>
      </c>
      <c r="I148" s="138"/>
      <c r="J148" s="139">
        <f>ROUND(I148*H148,2)</f>
        <v>0</v>
      </c>
      <c r="K148" s="140"/>
      <c r="L148" s="31"/>
      <c r="M148" s="141" t="s">
        <v>1</v>
      </c>
      <c r="N148" s="142" t="s">
        <v>41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167</v>
      </c>
      <c r="AT148" s="145" t="s">
        <v>149</v>
      </c>
      <c r="AU148" s="145" t="s">
        <v>86</v>
      </c>
      <c r="AY148" s="16" t="s">
        <v>146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84</v>
      </c>
      <c r="BK148" s="146">
        <f>ROUND(I148*H148,2)</f>
        <v>0</v>
      </c>
      <c r="BL148" s="16" t="s">
        <v>167</v>
      </c>
      <c r="BM148" s="145" t="s">
        <v>1171</v>
      </c>
    </row>
    <row r="149" spans="2:65" s="1" customFormat="1">
      <c r="B149" s="31"/>
      <c r="D149" s="147" t="s">
        <v>155</v>
      </c>
      <c r="F149" s="148" t="s">
        <v>315</v>
      </c>
      <c r="I149" s="149"/>
      <c r="L149" s="31"/>
      <c r="M149" s="150"/>
      <c r="T149" s="55"/>
      <c r="AT149" s="16" t="s">
        <v>155</v>
      </c>
      <c r="AU149" s="16" t="s">
        <v>86</v>
      </c>
    </row>
    <row r="150" spans="2:65" s="1" customFormat="1">
      <c r="B150" s="31"/>
      <c r="D150" s="147" t="s">
        <v>156</v>
      </c>
      <c r="F150" s="151" t="s">
        <v>1172</v>
      </c>
      <c r="I150" s="149"/>
      <c r="L150" s="31"/>
      <c r="M150" s="150"/>
      <c r="T150" s="55"/>
      <c r="AT150" s="16" t="s">
        <v>156</v>
      </c>
      <c r="AU150" s="16" t="s">
        <v>86</v>
      </c>
    </row>
    <row r="151" spans="2:65" s="1" customFormat="1" ht="16.5" customHeight="1">
      <c r="B151" s="132"/>
      <c r="C151" s="169" t="s">
        <v>195</v>
      </c>
      <c r="D151" s="169" t="s">
        <v>320</v>
      </c>
      <c r="E151" s="170" t="s">
        <v>554</v>
      </c>
      <c r="F151" s="171" t="s">
        <v>555</v>
      </c>
      <c r="G151" s="172" t="s">
        <v>302</v>
      </c>
      <c r="H151" s="173">
        <v>83.378</v>
      </c>
      <c r="I151" s="174"/>
      <c r="J151" s="175">
        <f>ROUND(I151*H151,2)</f>
        <v>0</v>
      </c>
      <c r="K151" s="176"/>
      <c r="L151" s="177"/>
      <c r="M151" s="178" t="s">
        <v>1</v>
      </c>
      <c r="N151" s="179" t="s">
        <v>41</v>
      </c>
      <c r="P151" s="143">
        <f>O151*H151</f>
        <v>0</v>
      </c>
      <c r="Q151" s="143">
        <v>1</v>
      </c>
      <c r="R151" s="143">
        <f>Q151*H151</f>
        <v>83.378</v>
      </c>
      <c r="S151" s="143">
        <v>0</v>
      </c>
      <c r="T151" s="144">
        <f>S151*H151</f>
        <v>0</v>
      </c>
      <c r="AR151" s="145" t="s">
        <v>188</v>
      </c>
      <c r="AT151" s="145" t="s">
        <v>320</v>
      </c>
      <c r="AU151" s="145" t="s">
        <v>86</v>
      </c>
      <c r="AY151" s="16" t="s">
        <v>146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84</v>
      </c>
      <c r="BK151" s="146">
        <f>ROUND(I151*H151,2)</f>
        <v>0</v>
      </c>
      <c r="BL151" s="16" t="s">
        <v>167</v>
      </c>
      <c r="BM151" s="145" t="s">
        <v>1173</v>
      </c>
    </row>
    <row r="152" spans="2:65" s="1" customFormat="1">
      <c r="B152" s="31"/>
      <c r="D152" s="147" t="s">
        <v>155</v>
      </c>
      <c r="F152" s="148" t="s">
        <v>555</v>
      </c>
      <c r="I152" s="149"/>
      <c r="L152" s="31"/>
      <c r="M152" s="150"/>
      <c r="T152" s="55"/>
      <c r="AT152" s="16" t="s">
        <v>155</v>
      </c>
      <c r="AU152" s="16" t="s">
        <v>86</v>
      </c>
    </row>
    <row r="153" spans="2:65" s="1" customFormat="1">
      <c r="B153" s="31"/>
      <c r="D153" s="147" t="s">
        <v>156</v>
      </c>
      <c r="F153" s="151" t="s">
        <v>1174</v>
      </c>
      <c r="I153" s="149"/>
      <c r="L153" s="31"/>
      <c r="M153" s="150"/>
      <c r="T153" s="55"/>
      <c r="AT153" s="16" t="s">
        <v>156</v>
      </c>
      <c r="AU153" s="16" t="s">
        <v>86</v>
      </c>
    </row>
    <row r="154" spans="2:65" s="12" customFormat="1">
      <c r="B154" s="155"/>
      <c r="D154" s="147" t="s">
        <v>255</v>
      </c>
      <c r="E154" s="156" t="s">
        <v>1</v>
      </c>
      <c r="F154" s="157" t="s">
        <v>1175</v>
      </c>
      <c r="H154" s="158">
        <v>83.378</v>
      </c>
      <c r="I154" s="159"/>
      <c r="L154" s="155"/>
      <c r="M154" s="160"/>
      <c r="T154" s="161"/>
      <c r="AT154" s="156" t="s">
        <v>255</v>
      </c>
      <c r="AU154" s="156" t="s">
        <v>86</v>
      </c>
      <c r="AV154" s="12" t="s">
        <v>86</v>
      </c>
      <c r="AW154" s="12" t="s">
        <v>33</v>
      </c>
      <c r="AX154" s="12" t="s">
        <v>84</v>
      </c>
      <c r="AY154" s="156" t="s">
        <v>146</v>
      </c>
    </row>
    <row r="155" spans="2:65" s="1" customFormat="1" ht="24.2" customHeight="1">
      <c r="B155" s="132"/>
      <c r="C155" s="133" t="s">
        <v>219</v>
      </c>
      <c r="D155" s="133" t="s">
        <v>149</v>
      </c>
      <c r="E155" s="134" t="s">
        <v>862</v>
      </c>
      <c r="F155" s="135" t="s">
        <v>863</v>
      </c>
      <c r="G155" s="136" t="s">
        <v>241</v>
      </c>
      <c r="H155" s="137">
        <v>22.175000000000001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41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167</v>
      </c>
      <c r="AT155" s="145" t="s">
        <v>149</v>
      </c>
      <c r="AU155" s="145" t="s">
        <v>86</v>
      </c>
      <c r="AY155" s="16" t="s">
        <v>146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84</v>
      </c>
      <c r="BK155" s="146">
        <f>ROUND(I155*H155,2)</f>
        <v>0</v>
      </c>
      <c r="BL155" s="16" t="s">
        <v>167</v>
      </c>
      <c r="BM155" s="145" t="s">
        <v>1176</v>
      </c>
    </row>
    <row r="156" spans="2:65" s="1" customFormat="1">
      <c r="B156" s="31"/>
      <c r="D156" s="147" t="s">
        <v>155</v>
      </c>
      <c r="F156" s="148" t="s">
        <v>863</v>
      </c>
      <c r="I156" s="149"/>
      <c r="L156" s="31"/>
      <c r="M156" s="150"/>
      <c r="T156" s="55"/>
      <c r="AT156" s="16" t="s">
        <v>155</v>
      </c>
      <c r="AU156" s="16" t="s">
        <v>86</v>
      </c>
    </row>
    <row r="157" spans="2:65" s="1" customFormat="1">
      <c r="B157" s="31"/>
      <c r="D157" s="147" t="s">
        <v>156</v>
      </c>
      <c r="F157" s="151" t="s">
        <v>1123</v>
      </c>
      <c r="I157" s="149"/>
      <c r="L157" s="31"/>
      <c r="M157" s="150"/>
      <c r="T157" s="55"/>
      <c r="AT157" s="16" t="s">
        <v>156</v>
      </c>
      <c r="AU157" s="16" t="s">
        <v>86</v>
      </c>
    </row>
    <row r="158" spans="2:65" s="12" customFormat="1">
      <c r="B158" s="155"/>
      <c r="D158" s="147" t="s">
        <v>255</v>
      </c>
      <c r="E158" s="156" t="s">
        <v>1</v>
      </c>
      <c r="F158" s="157" t="s">
        <v>1177</v>
      </c>
      <c r="H158" s="158">
        <v>22.175000000000001</v>
      </c>
      <c r="I158" s="159"/>
      <c r="L158" s="155"/>
      <c r="M158" s="160"/>
      <c r="T158" s="161"/>
      <c r="AT158" s="156" t="s">
        <v>255</v>
      </c>
      <c r="AU158" s="156" t="s">
        <v>86</v>
      </c>
      <c r="AV158" s="12" t="s">
        <v>86</v>
      </c>
      <c r="AW158" s="12" t="s">
        <v>33</v>
      </c>
      <c r="AX158" s="12" t="s">
        <v>84</v>
      </c>
      <c r="AY158" s="156" t="s">
        <v>146</v>
      </c>
    </row>
    <row r="159" spans="2:65" s="11" customFormat="1" ht="22.9" customHeight="1">
      <c r="B159" s="120"/>
      <c r="D159" s="121" t="s">
        <v>75</v>
      </c>
      <c r="E159" s="130" t="s">
        <v>167</v>
      </c>
      <c r="F159" s="130" t="s">
        <v>391</v>
      </c>
      <c r="I159" s="123"/>
      <c r="J159" s="131">
        <f>BK159</f>
        <v>0</v>
      </c>
      <c r="L159" s="120"/>
      <c r="M159" s="125"/>
      <c r="P159" s="126">
        <f>SUM(P160:P177)</f>
        <v>0</v>
      </c>
      <c r="R159" s="126">
        <f>SUM(R160:R177)</f>
        <v>2.7369774599999999</v>
      </c>
      <c r="T159" s="127">
        <f>SUM(T160:T177)</f>
        <v>0</v>
      </c>
      <c r="AR159" s="121" t="s">
        <v>84</v>
      </c>
      <c r="AT159" s="128" t="s">
        <v>75</v>
      </c>
      <c r="AU159" s="128" t="s">
        <v>84</v>
      </c>
      <c r="AY159" s="121" t="s">
        <v>146</v>
      </c>
      <c r="BK159" s="129">
        <f>SUM(BK160:BK177)</f>
        <v>0</v>
      </c>
    </row>
    <row r="160" spans="2:65" s="1" customFormat="1" ht="24.2" customHeight="1">
      <c r="B160" s="132"/>
      <c r="C160" s="133" t="s">
        <v>221</v>
      </c>
      <c r="D160" s="133" t="s">
        <v>149</v>
      </c>
      <c r="E160" s="134" t="s">
        <v>1125</v>
      </c>
      <c r="F160" s="135" t="s">
        <v>1126</v>
      </c>
      <c r="G160" s="136" t="s">
        <v>241</v>
      </c>
      <c r="H160" s="137">
        <v>22.175000000000001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41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167</v>
      </c>
      <c r="AT160" s="145" t="s">
        <v>149</v>
      </c>
      <c r="AU160" s="145" t="s">
        <v>86</v>
      </c>
      <c r="AY160" s="16" t="s">
        <v>146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84</v>
      </c>
      <c r="BK160" s="146">
        <f>ROUND(I160*H160,2)</f>
        <v>0</v>
      </c>
      <c r="BL160" s="16" t="s">
        <v>167</v>
      </c>
      <c r="BM160" s="145" t="s">
        <v>1178</v>
      </c>
    </row>
    <row r="161" spans="2:65" s="1" customFormat="1">
      <c r="B161" s="31"/>
      <c r="D161" s="147" t="s">
        <v>155</v>
      </c>
      <c r="F161" s="148" t="s">
        <v>1126</v>
      </c>
      <c r="I161" s="149"/>
      <c r="L161" s="31"/>
      <c r="M161" s="150"/>
      <c r="T161" s="55"/>
      <c r="AT161" s="16" t="s">
        <v>155</v>
      </c>
      <c r="AU161" s="16" t="s">
        <v>86</v>
      </c>
    </row>
    <row r="162" spans="2:65" s="1" customFormat="1">
      <c r="B162" s="31"/>
      <c r="D162" s="147" t="s">
        <v>156</v>
      </c>
      <c r="F162" s="151" t="s">
        <v>1128</v>
      </c>
      <c r="I162" s="149"/>
      <c r="L162" s="31"/>
      <c r="M162" s="150"/>
      <c r="T162" s="55"/>
      <c r="AT162" s="16" t="s">
        <v>156</v>
      </c>
      <c r="AU162" s="16" t="s">
        <v>86</v>
      </c>
    </row>
    <row r="163" spans="2:65" s="12" customFormat="1">
      <c r="B163" s="155"/>
      <c r="D163" s="147" t="s">
        <v>255</v>
      </c>
      <c r="E163" s="156" t="s">
        <v>1</v>
      </c>
      <c r="F163" s="157" t="s">
        <v>1177</v>
      </c>
      <c r="H163" s="158">
        <v>22.175000000000001</v>
      </c>
      <c r="I163" s="159"/>
      <c r="L163" s="155"/>
      <c r="M163" s="160"/>
      <c r="T163" s="161"/>
      <c r="AT163" s="156" t="s">
        <v>255</v>
      </c>
      <c r="AU163" s="156" t="s">
        <v>86</v>
      </c>
      <c r="AV163" s="12" t="s">
        <v>86</v>
      </c>
      <c r="AW163" s="12" t="s">
        <v>33</v>
      </c>
      <c r="AX163" s="12" t="s">
        <v>84</v>
      </c>
      <c r="AY163" s="156" t="s">
        <v>146</v>
      </c>
    </row>
    <row r="164" spans="2:65" s="1" customFormat="1" ht="24.2" customHeight="1">
      <c r="B164" s="132"/>
      <c r="C164" s="133" t="s">
        <v>289</v>
      </c>
      <c r="D164" s="133" t="s">
        <v>149</v>
      </c>
      <c r="E164" s="134" t="s">
        <v>1129</v>
      </c>
      <c r="F164" s="135" t="s">
        <v>1130</v>
      </c>
      <c r="G164" s="136" t="s">
        <v>241</v>
      </c>
      <c r="H164" s="137">
        <v>8.8699999999999992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41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167</v>
      </c>
      <c r="AT164" s="145" t="s">
        <v>149</v>
      </c>
      <c r="AU164" s="145" t="s">
        <v>86</v>
      </c>
      <c r="AY164" s="16" t="s">
        <v>146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84</v>
      </c>
      <c r="BK164" s="146">
        <f>ROUND(I164*H164,2)</f>
        <v>0</v>
      </c>
      <c r="BL164" s="16" t="s">
        <v>167</v>
      </c>
      <c r="BM164" s="145" t="s">
        <v>1179</v>
      </c>
    </row>
    <row r="165" spans="2:65" s="1" customFormat="1">
      <c r="B165" s="31"/>
      <c r="D165" s="147" t="s">
        <v>155</v>
      </c>
      <c r="F165" s="148" t="s">
        <v>1130</v>
      </c>
      <c r="I165" s="149"/>
      <c r="L165" s="31"/>
      <c r="M165" s="150"/>
      <c r="T165" s="55"/>
      <c r="AT165" s="16" t="s">
        <v>155</v>
      </c>
      <c r="AU165" s="16" t="s">
        <v>86</v>
      </c>
    </row>
    <row r="166" spans="2:65" s="1" customFormat="1">
      <c r="B166" s="31"/>
      <c r="D166" s="147" t="s">
        <v>156</v>
      </c>
      <c r="F166" s="151" t="s">
        <v>1132</v>
      </c>
      <c r="I166" s="149"/>
      <c r="L166" s="31"/>
      <c r="M166" s="150"/>
      <c r="T166" s="55"/>
      <c r="AT166" s="16" t="s">
        <v>156</v>
      </c>
      <c r="AU166" s="16" t="s">
        <v>86</v>
      </c>
    </row>
    <row r="167" spans="2:65" s="12" customFormat="1">
      <c r="B167" s="155"/>
      <c r="D167" s="147" t="s">
        <v>255</v>
      </c>
      <c r="E167" s="156" t="s">
        <v>1</v>
      </c>
      <c r="F167" s="157" t="s">
        <v>1180</v>
      </c>
      <c r="H167" s="158">
        <v>8.8699999999999992</v>
      </c>
      <c r="I167" s="159"/>
      <c r="L167" s="155"/>
      <c r="M167" s="160"/>
      <c r="T167" s="161"/>
      <c r="AT167" s="156" t="s">
        <v>255</v>
      </c>
      <c r="AU167" s="156" t="s">
        <v>86</v>
      </c>
      <c r="AV167" s="12" t="s">
        <v>86</v>
      </c>
      <c r="AW167" s="12" t="s">
        <v>33</v>
      </c>
      <c r="AX167" s="12" t="s">
        <v>84</v>
      </c>
      <c r="AY167" s="156" t="s">
        <v>146</v>
      </c>
    </row>
    <row r="168" spans="2:65" s="1" customFormat="1" ht="33" customHeight="1">
      <c r="B168" s="132"/>
      <c r="C168" s="133" t="s">
        <v>294</v>
      </c>
      <c r="D168" s="133" t="s">
        <v>149</v>
      </c>
      <c r="E168" s="134" t="s">
        <v>393</v>
      </c>
      <c r="F168" s="135" t="s">
        <v>394</v>
      </c>
      <c r="G168" s="136" t="s">
        <v>241</v>
      </c>
      <c r="H168" s="137">
        <v>34</v>
      </c>
      <c r="I168" s="138"/>
      <c r="J168" s="139">
        <f>ROUND(I168*H168,2)</f>
        <v>0</v>
      </c>
      <c r="K168" s="140"/>
      <c r="L168" s="31"/>
      <c r="M168" s="141" t="s">
        <v>1</v>
      </c>
      <c r="N168" s="142" t="s">
        <v>41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167</v>
      </c>
      <c r="AT168" s="145" t="s">
        <v>149</v>
      </c>
      <c r="AU168" s="145" t="s">
        <v>86</v>
      </c>
      <c r="AY168" s="16" t="s">
        <v>146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84</v>
      </c>
      <c r="BK168" s="146">
        <f>ROUND(I168*H168,2)</f>
        <v>0</v>
      </c>
      <c r="BL168" s="16" t="s">
        <v>167</v>
      </c>
      <c r="BM168" s="145" t="s">
        <v>1181</v>
      </c>
    </row>
    <row r="169" spans="2:65" s="1" customFormat="1">
      <c r="B169" s="31"/>
      <c r="D169" s="147" t="s">
        <v>155</v>
      </c>
      <c r="F169" s="148" t="s">
        <v>394</v>
      </c>
      <c r="I169" s="149"/>
      <c r="L169" s="31"/>
      <c r="M169" s="150"/>
      <c r="T169" s="55"/>
      <c r="AT169" s="16" t="s">
        <v>155</v>
      </c>
      <c r="AU169" s="16" t="s">
        <v>86</v>
      </c>
    </row>
    <row r="170" spans="2:65" s="1" customFormat="1">
      <c r="B170" s="31"/>
      <c r="D170" s="147" t="s">
        <v>156</v>
      </c>
      <c r="F170" s="151" t="s">
        <v>1182</v>
      </c>
      <c r="I170" s="149"/>
      <c r="L170" s="31"/>
      <c r="M170" s="150"/>
      <c r="T170" s="55"/>
      <c r="AT170" s="16" t="s">
        <v>156</v>
      </c>
      <c r="AU170" s="16" t="s">
        <v>86</v>
      </c>
    </row>
    <row r="171" spans="2:65" s="1" customFormat="1" ht="24.2" customHeight="1">
      <c r="B171" s="132"/>
      <c r="C171" s="133" t="s">
        <v>299</v>
      </c>
      <c r="D171" s="133" t="s">
        <v>149</v>
      </c>
      <c r="E171" s="134" t="s">
        <v>397</v>
      </c>
      <c r="F171" s="135" t="s">
        <v>398</v>
      </c>
      <c r="G171" s="136" t="s">
        <v>241</v>
      </c>
      <c r="H171" s="137">
        <v>170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41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167</v>
      </c>
      <c r="AT171" s="145" t="s">
        <v>149</v>
      </c>
      <c r="AU171" s="145" t="s">
        <v>86</v>
      </c>
      <c r="AY171" s="16" t="s">
        <v>146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84</v>
      </c>
      <c r="BK171" s="146">
        <f>ROUND(I171*H171,2)</f>
        <v>0</v>
      </c>
      <c r="BL171" s="16" t="s">
        <v>167</v>
      </c>
      <c r="BM171" s="145" t="s">
        <v>1183</v>
      </c>
    </row>
    <row r="172" spans="2:65" s="1" customFormat="1">
      <c r="B172" s="31"/>
      <c r="D172" s="147" t="s">
        <v>155</v>
      </c>
      <c r="F172" s="148" t="s">
        <v>398</v>
      </c>
      <c r="I172" s="149"/>
      <c r="L172" s="31"/>
      <c r="M172" s="150"/>
      <c r="T172" s="55"/>
      <c r="AT172" s="16" t="s">
        <v>155</v>
      </c>
      <c r="AU172" s="16" t="s">
        <v>86</v>
      </c>
    </row>
    <row r="173" spans="2:65" s="1" customFormat="1">
      <c r="B173" s="31"/>
      <c r="D173" s="147" t="s">
        <v>156</v>
      </c>
      <c r="F173" s="151" t="s">
        <v>1184</v>
      </c>
      <c r="I173" s="149"/>
      <c r="L173" s="31"/>
      <c r="M173" s="150"/>
      <c r="T173" s="55"/>
      <c r="AT173" s="16" t="s">
        <v>156</v>
      </c>
      <c r="AU173" s="16" t="s">
        <v>86</v>
      </c>
    </row>
    <row r="174" spans="2:65" s="12" customFormat="1">
      <c r="B174" s="155"/>
      <c r="D174" s="147" t="s">
        <v>255</v>
      </c>
      <c r="E174" s="156" t="s">
        <v>1</v>
      </c>
      <c r="F174" s="157" t="s">
        <v>1185</v>
      </c>
      <c r="H174" s="158">
        <v>170</v>
      </c>
      <c r="I174" s="159"/>
      <c r="L174" s="155"/>
      <c r="M174" s="160"/>
      <c r="T174" s="161"/>
      <c r="AT174" s="156" t="s">
        <v>255</v>
      </c>
      <c r="AU174" s="156" t="s">
        <v>86</v>
      </c>
      <c r="AV174" s="12" t="s">
        <v>86</v>
      </c>
      <c r="AW174" s="12" t="s">
        <v>33</v>
      </c>
      <c r="AX174" s="12" t="s">
        <v>84</v>
      </c>
      <c r="AY174" s="156" t="s">
        <v>146</v>
      </c>
    </row>
    <row r="175" spans="2:65" s="1" customFormat="1" ht="24.2" customHeight="1">
      <c r="B175" s="132"/>
      <c r="C175" s="133" t="s">
        <v>8</v>
      </c>
      <c r="D175" s="133" t="s">
        <v>149</v>
      </c>
      <c r="E175" s="134" t="s">
        <v>402</v>
      </c>
      <c r="F175" s="135" t="s">
        <v>403</v>
      </c>
      <c r="G175" s="136" t="s">
        <v>263</v>
      </c>
      <c r="H175" s="137">
        <v>0.96599999999999997</v>
      </c>
      <c r="I175" s="138"/>
      <c r="J175" s="139">
        <f>ROUND(I175*H175,2)</f>
        <v>0</v>
      </c>
      <c r="K175" s="140"/>
      <c r="L175" s="31"/>
      <c r="M175" s="141" t="s">
        <v>1</v>
      </c>
      <c r="N175" s="142" t="s">
        <v>41</v>
      </c>
      <c r="P175" s="143">
        <f>O175*H175</f>
        <v>0</v>
      </c>
      <c r="Q175" s="143">
        <v>2.83331</v>
      </c>
      <c r="R175" s="143">
        <f>Q175*H175</f>
        <v>2.7369774599999999</v>
      </c>
      <c r="S175" s="143">
        <v>0</v>
      </c>
      <c r="T175" s="144">
        <f>S175*H175</f>
        <v>0</v>
      </c>
      <c r="AR175" s="145" t="s">
        <v>167</v>
      </c>
      <c r="AT175" s="145" t="s">
        <v>149</v>
      </c>
      <c r="AU175" s="145" t="s">
        <v>86</v>
      </c>
      <c r="AY175" s="16" t="s">
        <v>146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84</v>
      </c>
      <c r="BK175" s="146">
        <f>ROUND(I175*H175,2)</f>
        <v>0</v>
      </c>
      <c r="BL175" s="16" t="s">
        <v>167</v>
      </c>
      <c r="BM175" s="145" t="s">
        <v>1186</v>
      </c>
    </row>
    <row r="176" spans="2:65" s="1" customFormat="1">
      <c r="B176" s="31"/>
      <c r="D176" s="147" t="s">
        <v>155</v>
      </c>
      <c r="F176" s="148" t="s">
        <v>403</v>
      </c>
      <c r="I176" s="149"/>
      <c r="L176" s="31"/>
      <c r="M176" s="150"/>
      <c r="T176" s="55"/>
      <c r="AT176" s="16" t="s">
        <v>155</v>
      </c>
      <c r="AU176" s="16" t="s">
        <v>86</v>
      </c>
    </row>
    <row r="177" spans="2:65" s="1" customFormat="1">
      <c r="B177" s="31"/>
      <c r="D177" s="147" t="s">
        <v>156</v>
      </c>
      <c r="F177" s="151" t="s">
        <v>1187</v>
      </c>
      <c r="I177" s="149"/>
      <c r="L177" s="31"/>
      <c r="M177" s="150"/>
      <c r="T177" s="55"/>
      <c r="AT177" s="16" t="s">
        <v>156</v>
      </c>
      <c r="AU177" s="16" t="s">
        <v>86</v>
      </c>
    </row>
    <row r="178" spans="2:65" s="11" customFormat="1" ht="22.9" customHeight="1">
      <c r="B178" s="120"/>
      <c r="D178" s="121" t="s">
        <v>75</v>
      </c>
      <c r="E178" s="130" t="s">
        <v>145</v>
      </c>
      <c r="F178" s="130" t="s">
        <v>406</v>
      </c>
      <c r="I178" s="123"/>
      <c r="J178" s="131">
        <f>BK178</f>
        <v>0</v>
      </c>
      <c r="L178" s="120"/>
      <c r="M178" s="125"/>
      <c r="P178" s="126">
        <f>SUM(P179:P184)</f>
        <v>0</v>
      </c>
      <c r="R178" s="126">
        <f>SUM(R179:R184)</f>
        <v>26.02496</v>
      </c>
      <c r="T178" s="127">
        <f>SUM(T179:T184)</f>
        <v>0</v>
      </c>
      <c r="AR178" s="121" t="s">
        <v>84</v>
      </c>
      <c r="AT178" s="128" t="s">
        <v>75</v>
      </c>
      <c r="AU178" s="128" t="s">
        <v>84</v>
      </c>
      <c r="AY178" s="121" t="s">
        <v>146</v>
      </c>
      <c r="BK178" s="129">
        <f>SUM(BK179:BK184)</f>
        <v>0</v>
      </c>
    </row>
    <row r="179" spans="2:65" s="1" customFormat="1" ht="24.2" customHeight="1">
      <c r="B179" s="132"/>
      <c r="C179" s="133" t="s">
        <v>313</v>
      </c>
      <c r="D179" s="133" t="s">
        <v>149</v>
      </c>
      <c r="E179" s="134" t="s">
        <v>462</v>
      </c>
      <c r="F179" s="135" t="s">
        <v>463</v>
      </c>
      <c r="G179" s="136" t="s">
        <v>241</v>
      </c>
      <c r="H179" s="137">
        <v>34</v>
      </c>
      <c r="I179" s="138"/>
      <c r="J179" s="139">
        <f>ROUND(I179*H179,2)</f>
        <v>0</v>
      </c>
      <c r="K179" s="140"/>
      <c r="L179" s="31"/>
      <c r="M179" s="141" t="s">
        <v>1</v>
      </c>
      <c r="N179" s="142" t="s">
        <v>41</v>
      </c>
      <c r="P179" s="143">
        <f>O179*H179</f>
        <v>0</v>
      </c>
      <c r="Q179" s="143">
        <v>0.61404000000000003</v>
      </c>
      <c r="R179" s="143">
        <f>Q179*H179</f>
        <v>20.877359999999999</v>
      </c>
      <c r="S179" s="143">
        <v>0</v>
      </c>
      <c r="T179" s="144">
        <f>S179*H179</f>
        <v>0</v>
      </c>
      <c r="AR179" s="145" t="s">
        <v>167</v>
      </c>
      <c r="AT179" s="145" t="s">
        <v>149</v>
      </c>
      <c r="AU179" s="145" t="s">
        <v>86</v>
      </c>
      <c r="AY179" s="16" t="s">
        <v>146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84</v>
      </c>
      <c r="BK179" s="146">
        <f>ROUND(I179*H179,2)</f>
        <v>0</v>
      </c>
      <c r="BL179" s="16" t="s">
        <v>167</v>
      </c>
      <c r="BM179" s="145" t="s">
        <v>1188</v>
      </c>
    </row>
    <row r="180" spans="2:65" s="1" customFormat="1">
      <c r="B180" s="31"/>
      <c r="D180" s="147" t="s">
        <v>155</v>
      </c>
      <c r="F180" s="148" t="s">
        <v>463</v>
      </c>
      <c r="I180" s="149"/>
      <c r="L180" s="31"/>
      <c r="M180" s="150"/>
      <c r="T180" s="55"/>
      <c r="AT180" s="16" t="s">
        <v>155</v>
      </c>
      <c r="AU180" s="16" t="s">
        <v>86</v>
      </c>
    </row>
    <row r="181" spans="2:65" s="1" customFormat="1">
      <c r="B181" s="31"/>
      <c r="D181" s="147" t="s">
        <v>156</v>
      </c>
      <c r="F181" s="151" t="s">
        <v>1184</v>
      </c>
      <c r="I181" s="149"/>
      <c r="L181" s="31"/>
      <c r="M181" s="150"/>
      <c r="T181" s="55"/>
      <c r="AT181" s="16" t="s">
        <v>156</v>
      </c>
      <c r="AU181" s="16" t="s">
        <v>86</v>
      </c>
    </row>
    <row r="182" spans="2:65" s="1" customFormat="1" ht="24.2" customHeight="1">
      <c r="B182" s="132"/>
      <c r="C182" s="133" t="s">
        <v>319</v>
      </c>
      <c r="D182" s="133" t="s">
        <v>149</v>
      </c>
      <c r="E182" s="134" t="s">
        <v>468</v>
      </c>
      <c r="F182" s="135" t="s">
        <v>469</v>
      </c>
      <c r="G182" s="136" t="s">
        <v>241</v>
      </c>
      <c r="H182" s="137">
        <v>34</v>
      </c>
      <c r="I182" s="138"/>
      <c r="J182" s="139">
        <f>ROUND(I182*H182,2)</f>
        <v>0</v>
      </c>
      <c r="K182" s="140"/>
      <c r="L182" s="31"/>
      <c r="M182" s="141" t="s">
        <v>1</v>
      </c>
      <c r="N182" s="142" t="s">
        <v>41</v>
      </c>
      <c r="P182" s="143">
        <f>O182*H182</f>
        <v>0</v>
      </c>
      <c r="Q182" s="143">
        <v>0.15140000000000001</v>
      </c>
      <c r="R182" s="143">
        <f>Q182*H182</f>
        <v>5.1476000000000006</v>
      </c>
      <c r="S182" s="143">
        <v>0</v>
      </c>
      <c r="T182" s="144">
        <f>S182*H182</f>
        <v>0</v>
      </c>
      <c r="AR182" s="145" t="s">
        <v>167</v>
      </c>
      <c r="AT182" s="145" t="s">
        <v>149</v>
      </c>
      <c r="AU182" s="145" t="s">
        <v>86</v>
      </c>
      <c r="AY182" s="16" t="s">
        <v>146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6" t="s">
        <v>84</v>
      </c>
      <c r="BK182" s="146">
        <f>ROUND(I182*H182,2)</f>
        <v>0</v>
      </c>
      <c r="BL182" s="16" t="s">
        <v>167</v>
      </c>
      <c r="BM182" s="145" t="s">
        <v>1189</v>
      </c>
    </row>
    <row r="183" spans="2:65" s="1" customFormat="1">
      <c r="B183" s="31"/>
      <c r="D183" s="147" t="s">
        <v>155</v>
      </c>
      <c r="F183" s="148" t="s">
        <v>469</v>
      </c>
      <c r="I183" s="149"/>
      <c r="L183" s="31"/>
      <c r="M183" s="150"/>
      <c r="T183" s="55"/>
      <c r="AT183" s="16" t="s">
        <v>155</v>
      </c>
      <c r="AU183" s="16" t="s">
        <v>86</v>
      </c>
    </row>
    <row r="184" spans="2:65" s="1" customFormat="1">
      <c r="B184" s="31"/>
      <c r="D184" s="147" t="s">
        <v>156</v>
      </c>
      <c r="F184" s="151" t="s">
        <v>1190</v>
      </c>
      <c r="I184" s="149"/>
      <c r="L184" s="31"/>
      <c r="M184" s="150"/>
      <c r="T184" s="55"/>
      <c r="AT184" s="16" t="s">
        <v>156</v>
      </c>
      <c r="AU184" s="16" t="s">
        <v>86</v>
      </c>
    </row>
    <row r="185" spans="2:65" s="11" customFormat="1" ht="22.9" customHeight="1">
      <c r="B185" s="120"/>
      <c r="D185" s="121" t="s">
        <v>75</v>
      </c>
      <c r="E185" s="130" t="s">
        <v>188</v>
      </c>
      <c r="F185" s="130" t="s">
        <v>472</v>
      </c>
      <c r="I185" s="123"/>
      <c r="J185" s="131">
        <f>BK185</f>
        <v>0</v>
      </c>
      <c r="L185" s="120"/>
      <c r="M185" s="125"/>
      <c r="P185" s="126">
        <f>SUM(P186:P188)</f>
        <v>0</v>
      </c>
      <c r="R185" s="126">
        <f>SUM(R186:R188)</f>
        <v>0</v>
      </c>
      <c r="T185" s="127">
        <f>SUM(T186:T188)</f>
        <v>0</v>
      </c>
      <c r="AR185" s="121" t="s">
        <v>84</v>
      </c>
      <c r="AT185" s="128" t="s">
        <v>75</v>
      </c>
      <c r="AU185" s="128" t="s">
        <v>84</v>
      </c>
      <c r="AY185" s="121" t="s">
        <v>146</v>
      </c>
      <c r="BK185" s="129">
        <f>SUM(BK186:BK188)</f>
        <v>0</v>
      </c>
    </row>
    <row r="186" spans="2:65" s="1" customFormat="1" ht="24.2" customHeight="1">
      <c r="B186" s="132"/>
      <c r="C186" s="133" t="s">
        <v>325</v>
      </c>
      <c r="D186" s="133" t="s">
        <v>149</v>
      </c>
      <c r="E186" s="134" t="s">
        <v>627</v>
      </c>
      <c r="F186" s="135" t="s">
        <v>628</v>
      </c>
      <c r="G186" s="136" t="s">
        <v>263</v>
      </c>
      <c r="H186" s="137">
        <v>2.8460000000000001</v>
      </c>
      <c r="I186" s="138"/>
      <c r="J186" s="139">
        <f>ROUND(I186*H186,2)</f>
        <v>0</v>
      </c>
      <c r="K186" s="140"/>
      <c r="L186" s="31"/>
      <c r="M186" s="141" t="s">
        <v>1</v>
      </c>
      <c r="N186" s="142" t="s">
        <v>41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167</v>
      </c>
      <c r="AT186" s="145" t="s">
        <v>149</v>
      </c>
      <c r="AU186" s="145" t="s">
        <v>86</v>
      </c>
      <c r="AY186" s="16" t="s">
        <v>146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6" t="s">
        <v>84</v>
      </c>
      <c r="BK186" s="146">
        <f>ROUND(I186*H186,2)</f>
        <v>0</v>
      </c>
      <c r="BL186" s="16" t="s">
        <v>167</v>
      </c>
      <c r="BM186" s="145" t="s">
        <v>1191</v>
      </c>
    </row>
    <row r="187" spans="2:65" s="1" customFormat="1">
      <c r="B187" s="31"/>
      <c r="D187" s="147" t="s">
        <v>155</v>
      </c>
      <c r="F187" s="148" t="s">
        <v>628</v>
      </c>
      <c r="I187" s="149"/>
      <c r="L187" s="31"/>
      <c r="M187" s="150"/>
      <c r="T187" s="55"/>
      <c r="AT187" s="16" t="s">
        <v>155</v>
      </c>
      <c r="AU187" s="16" t="s">
        <v>86</v>
      </c>
    </row>
    <row r="188" spans="2:65" s="1" customFormat="1">
      <c r="B188" s="31"/>
      <c r="D188" s="147" t="s">
        <v>156</v>
      </c>
      <c r="F188" s="151" t="s">
        <v>1192</v>
      </c>
      <c r="I188" s="149"/>
      <c r="L188" s="31"/>
      <c r="M188" s="150"/>
      <c r="T188" s="55"/>
      <c r="AT188" s="16" t="s">
        <v>156</v>
      </c>
      <c r="AU188" s="16" t="s">
        <v>86</v>
      </c>
    </row>
    <row r="189" spans="2:65" s="11" customFormat="1" ht="22.9" customHeight="1">
      <c r="B189" s="120"/>
      <c r="D189" s="121" t="s">
        <v>75</v>
      </c>
      <c r="E189" s="130" t="s">
        <v>195</v>
      </c>
      <c r="F189" s="130" t="s">
        <v>473</v>
      </c>
      <c r="I189" s="123"/>
      <c r="J189" s="131">
        <f>BK189</f>
        <v>0</v>
      </c>
      <c r="L189" s="120"/>
      <c r="M189" s="125"/>
      <c r="P189" s="126">
        <f>SUM(P190:P202)</f>
        <v>0</v>
      </c>
      <c r="R189" s="126">
        <f>SUM(R190:R202)</f>
        <v>13.853054499999999</v>
      </c>
      <c r="T189" s="127">
        <f>SUM(T190:T202)</f>
        <v>25.4925</v>
      </c>
      <c r="AR189" s="121" t="s">
        <v>84</v>
      </c>
      <c r="AT189" s="128" t="s">
        <v>75</v>
      </c>
      <c r="AU189" s="128" t="s">
        <v>84</v>
      </c>
      <c r="AY189" s="121" t="s">
        <v>146</v>
      </c>
      <c r="BK189" s="129">
        <f>SUM(BK190:BK202)</f>
        <v>0</v>
      </c>
    </row>
    <row r="190" spans="2:65" s="1" customFormat="1" ht="24.2" customHeight="1">
      <c r="B190" s="132"/>
      <c r="C190" s="133" t="s">
        <v>329</v>
      </c>
      <c r="D190" s="133" t="s">
        <v>149</v>
      </c>
      <c r="E190" s="134" t="s">
        <v>1193</v>
      </c>
      <c r="F190" s="135" t="s">
        <v>1194</v>
      </c>
      <c r="G190" s="136" t="s">
        <v>477</v>
      </c>
      <c r="H190" s="137">
        <v>8.8699999999999992</v>
      </c>
      <c r="I190" s="138"/>
      <c r="J190" s="139">
        <f>ROUND(I190*H190,2)</f>
        <v>0</v>
      </c>
      <c r="K190" s="140"/>
      <c r="L190" s="31"/>
      <c r="M190" s="141" t="s">
        <v>1</v>
      </c>
      <c r="N190" s="142" t="s">
        <v>41</v>
      </c>
      <c r="P190" s="143">
        <f>O190*H190</f>
        <v>0</v>
      </c>
      <c r="Q190" s="143">
        <v>0.88534999999999997</v>
      </c>
      <c r="R190" s="143">
        <f>Q190*H190</f>
        <v>7.8530544999999989</v>
      </c>
      <c r="S190" s="143">
        <v>0</v>
      </c>
      <c r="T190" s="144">
        <f>S190*H190</f>
        <v>0</v>
      </c>
      <c r="AR190" s="145" t="s">
        <v>167</v>
      </c>
      <c r="AT190" s="145" t="s">
        <v>149</v>
      </c>
      <c r="AU190" s="145" t="s">
        <v>86</v>
      </c>
      <c r="AY190" s="16" t="s">
        <v>146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6" t="s">
        <v>84</v>
      </c>
      <c r="BK190" s="146">
        <f>ROUND(I190*H190,2)</f>
        <v>0</v>
      </c>
      <c r="BL190" s="16" t="s">
        <v>167</v>
      </c>
      <c r="BM190" s="145" t="s">
        <v>1195</v>
      </c>
    </row>
    <row r="191" spans="2:65" s="1" customFormat="1">
      <c r="B191" s="31"/>
      <c r="D191" s="147" t="s">
        <v>155</v>
      </c>
      <c r="F191" s="148" t="s">
        <v>1194</v>
      </c>
      <c r="I191" s="149"/>
      <c r="L191" s="31"/>
      <c r="M191" s="150"/>
      <c r="T191" s="55"/>
      <c r="AT191" s="16" t="s">
        <v>155</v>
      </c>
      <c r="AU191" s="16" t="s">
        <v>86</v>
      </c>
    </row>
    <row r="192" spans="2:65" s="1" customFormat="1">
      <c r="B192" s="31"/>
      <c r="D192" s="147" t="s">
        <v>156</v>
      </c>
      <c r="F192" s="151" t="s">
        <v>1196</v>
      </c>
      <c r="I192" s="149"/>
      <c r="L192" s="31"/>
      <c r="M192" s="150"/>
      <c r="T192" s="55"/>
      <c r="AT192" s="16" t="s">
        <v>156</v>
      </c>
      <c r="AU192" s="16" t="s">
        <v>86</v>
      </c>
    </row>
    <row r="193" spans="2:65" s="1" customFormat="1" ht="16.5" customHeight="1">
      <c r="B193" s="132"/>
      <c r="C193" s="169" t="s">
        <v>334</v>
      </c>
      <c r="D193" s="169" t="s">
        <v>320</v>
      </c>
      <c r="E193" s="170" t="s">
        <v>1197</v>
      </c>
      <c r="F193" s="171" t="s">
        <v>1198</v>
      </c>
      <c r="G193" s="172" t="s">
        <v>246</v>
      </c>
      <c r="H193" s="173">
        <v>4</v>
      </c>
      <c r="I193" s="174"/>
      <c r="J193" s="175">
        <f>ROUND(I193*H193,2)</f>
        <v>0</v>
      </c>
      <c r="K193" s="176"/>
      <c r="L193" s="177"/>
      <c r="M193" s="178" t="s">
        <v>1</v>
      </c>
      <c r="N193" s="179" t="s">
        <v>41</v>
      </c>
      <c r="P193" s="143">
        <f>O193*H193</f>
        <v>0</v>
      </c>
      <c r="Q193" s="143">
        <v>1.5</v>
      </c>
      <c r="R193" s="143">
        <f>Q193*H193</f>
        <v>6</v>
      </c>
      <c r="S193" s="143">
        <v>0</v>
      </c>
      <c r="T193" s="144">
        <f>S193*H193</f>
        <v>0</v>
      </c>
      <c r="AR193" s="145" t="s">
        <v>188</v>
      </c>
      <c r="AT193" s="145" t="s">
        <v>320</v>
      </c>
      <c r="AU193" s="145" t="s">
        <v>86</v>
      </c>
      <c r="AY193" s="16" t="s">
        <v>146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84</v>
      </c>
      <c r="BK193" s="146">
        <f>ROUND(I193*H193,2)</f>
        <v>0</v>
      </c>
      <c r="BL193" s="16" t="s">
        <v>167</v>
      </c>
      <c r="BM193" s="145" t="s">
        <v>1199</v>
      </c>
    </row>
    <row r="194" spans="2:65" s="1" customFormat="1">
      <c r="B194" s="31"/>
      <c r="D194" s="147" t="s">
        <v>155</v>
      </c>
      <c r="F194" s="148" t="s">
        <v>1198</v>
      </c>
      <c r="I194" s="149"/>
      <c r="L194" s="31"/>
      <c r="M194" s="150"/>
      <c r="T194" s="55"/>
      <c r="AT194" s="16" t="s">
        <v>155</v>
      </c>
      <c r="AU194" s="16" t="s">
        <v>86</v>
      </c>
    </row>
    <row r="195" spans="2:65" s="1" customFormat="1">
      <c r="B195" s="31"/>
      <c r="D195" s="147" t="s">
        <v>156</v>
      </c>
      <c r="F195" s="151" t="s">
        <v>1200</v>
      </c>
      <c r="I195" s="149"/>
      <c r="L195" s="31"/>
      <c r="M195" s="150"/>
      <c r="T195" s="55"/>
      <c r="AT195" s="16" t="s">
        <v>156</v>
      </c>
      <c r="AU195" s="16" t="s">
        <v>86</v>
      </c>
    </row>
    <row r="196" spans="2:65" s="1" customFormat="1" ht="21.75" customHeight="1">
      <c r="B196" s="132"/>
      <c r="C196" s="133" t="s">
        <v>7</v>
      </c>
      <c r="D196" s="133" t="s">
        <v>149</v>
      </c>
      <c r="E196" s="134" t="s">
        <v>1201</v>
      </c>
      <c r="F196" s="135" t="s">
        <v>1202</v>
      </c>
      <c r="G196" s="136" t="s">
        <v>477</v>
      </c>
      <c r="H196" s="137">
        <v>7.5</v>
      </c>
      <c r="I196" s="138"/>
      <c r="J196" s="139">
        <f>ROUND(I196*H196,2)</f>
        <v>0</v>
      </c>
      <c r="K196" s="140"/>
      <c r="L196" s="31"/>
      <c r="M196" s="141" t="s">
        <v>1</v>
      </c>
      <c r="N196" s="142" t="s">
        <v>41</v>
      </c>
      <c r="P196" s="143">
        <f>O196*H196</f>
        <v>0</v>
      </c>
      <c r="Q196" s="143">
        <v>0</v>
      </c>
      <c r="R196" s="143">
        <f>Q196*H196</f>
        <v>0</v>
      </c>
      <c r="S196" s="143">
        <v>2.0550000000000002</v>
      </c>
      <c r="T196" s="144">
        <f>S196*H196</f>
        <v>15.412500000000001</v>
      </c>
      <c r="AR196" s="145" t="s">
        <v>167</v>
      </c>
      <c r="AT196" s="145" t="s">
        <v>149</v>
      </c>
      <c r="AU196" s="145" t="s">
        <v>86</v>
      </c>
      <c r="AY196" s="16" t="s">
        <v>146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6" t="s">
        <v>84</v>
      </c>
      <c r="BK196" s="146">
        <f>ROUND(I196*H196,2)</f>
        <v>0</v>
      </c>
      <c r="BL196" s="16" t="s">
        <v>167</v>
      </c>
      <c r="BM196" s="145" t="s">
        <v>1203</v>
      </c>
    </row>
    <row r="197" spans="2:65" s="1" customFormat="1">
      <c r="B197" s="31"/>
      <c r="D197" s="147" t="s">
        <v>155</v>
      </c>
      <c r="F197" s="148" t="s">
        <v>1202</v>
      </c>
      <c r="I197" s="149"/>
      <c r="L197" s="31"/>
      <c r="M197" s="150"/>
      <c r="T197" s="55"/>
      <c r="AT197" s="16" t="s">
        <v>155</v>
      </c>
      <c r="AU197" s="16" t="s">
        <v>86</v>
      </c>
    </row>
    <row r="198" spans="2:65" s="1" customFormat="1">
      <c r="B198" s="31"/>
      <c r="D198" s="147" t="s">
        <v>156</v>
      </c>
      <c r="F198" s="151" t="s">
        <v>1204</v>
      </c>
      <c r="I198" s="149"/>
      <c r="L198" s="31"/>
      <c r="M198" s="150"/>
      <c r="T198" s="55"/>
      <c r="AT198" s="16" t="s">
        <v>156</v>
      </c>
      <c r="AU198" s="16" t="s">
        <v>86</v>
      </c>
    </row>
    <row r="199" spans="2:65" s="1" customFormat="1" ht="21.75" customHeight="1">
      <c r="B199" s="132"/>
      <c r="C199" s="133" t="s">
        <v>344</v>
      </c>
      <c r="D199" s="133" t="s">
        <v>149</v>
      </c>
      <c r="E199" s="134" t="s">
        <v>1205</v>
      </c>
      <c r="F199" s="135" t="s">
        <v>1206</v>
      </c>
      <c r="G199" s="136" t="s">
        <v>263</v>
      </c>
      <c r="H199" s="137">
        <v>4.2</v>
      </c>
      <c r="I199" s="138"/>
      <c r="J199" s="139">
        <f>ROUND(I199*H199,2)</f>
        <v>0</v>
      </c>
      <c r="K199" s="140"/>
      <c r="L199" s="31"/>
      <c r="M199" s="141" t="s">
        <v>1</v>
      </c>
      <c r="N199" s="142" t="s">
        <v>41</v>
      </c>
      <c r="P199" s="143">
        <f>O199*H199</f>
        <v>0</v>
      </c>
      <c r="Q199" s="143">
        <v>0</v>
      </c>
      <c r="R199" s="143">
        <f>Q199*H199</f>
        <v>0</v>
      </c>
      <c r="S199" s="143">
        <v>2.4</v>
      </c>
      <c r="T199" s="144">
        <f>S199*H199</f>
        <v>10.08</v>
      </c>
      <c r="AR199" s="145" t="s">
        <v>167</v>
      </c>
      <c r="AT199" s="145" t="s">
        <v>149</v>
      </c>
      <c r="AU199" s="145" t="s">
        <v>86</v>
      </c>
      <c r="AY199" s="16" t="s">
        <v>146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6" t="s">
        <v>84</v>
      </c>
      <c r="BK199" s="146">
        <f>ROUND(I199*H199,2)</f>
        <v>0</v>
      </c>
      <c r="BL199" s="16" t="s">
        <v>167</v>
      </c>
      <c r="BM199" s="145" t="s">
        <v>1207</v>
      </c>
    </row>
    <row r="200" spans="2:65" s="1" customFormat="1">
      <c r="B200" s="31"/>
      <c r="D200" s="147" t="s">
        <v>155</v>
      </c>
      <c r="F200" s="148" t="s">
        <v>1206</v>
      </c>
      <c r="I200" s="149"/>
      <c r="L200" s="31"/>
      <c r="M200" s="150"/>
      <c r="T200" s="55"/>
      <c r="AT200" s="16" t="s">
        <v>155</v>
      </c>
      <c r="AU200" s="16" t="s">
        <v>86</v>
      </c>
    </row>
    <row r="201" spans="2:65" s="1" customFormat="1">
      <c r="B201" s="31"/>
      <c r="D201" s="147" t="s">
        <v>156</v>
      </c>
      <c r="F201" s="151" t="s">
        <v>1208</v>
      </c>
      <c r="I201" s="149"/>
      <c r="L201" s="31"/>
      <c r="M201" s="150"/>
      <c r="T201" s="55"/>
      <c r="AT201" s="16" t="s">
        <v>156</v>
      </c>
      <c r="AU201" s="16" t="s">
        <v>86</v>
      </c>
    </row>
    <row r="202" spans="2:65" s="12" customFormat="1">
      <c r="B202" s="155"/>
      <c r="D202" s="147" t="s">
        <v>255</v>
      </c>
      <c r="E202" s="156" t="s">
        <v>1</v>
      </c>
      <c r="F202" s="157" t="s">
        <v>1209</v>
      </c>
      <c r="H202" s="158">
        <v>4.2</v>
      </c>
      <c r="I202" s="159"/>
      <c r="L202" s="155"/>
      <c r="M202" s="160"/>
      <c r="T202" s="161"/>
      <c r="AT202" s="156" t="s">
        <v>255</v>
      </c>
      <c r="AU202" s="156" t="s">
        <v>86</v>
      </c>
      <c r="AV202" s="12" t="s">
        <v>86</v>
      </c>
      <c r="AW202" s="12" t="s">
        <v>33</v>
      </c>
      <c r="AX202" s="12" t="s">
        <v>84</v>
      </c>
      <c r="AY202" s="156" t="s">
        <v>146</v>
      </c>
    </row>
    <row r="203" spans="2:65" s="11" customFormat="1" ht="22.9" customHeight="1">
      <c r="B203" s="120"/>
      <c r="D203" s="121" t="s">
        <v>75</v>
      </c>
      <c r="E203" s="130" t="s">
        <v>496</v>
      </c>
      <c r="F203" s="130" t="s">
        <v>497</v>
      </c>
      <c r="I203" s="123"/>
      <c r="J203" s="131">
        <f>BK203</f>
        <v>0</v>
      </c>
      <c r="L203" s="120"/>
      <c r="M203" s="125"/>
      <c r="P203" s="126">
        <f>SUM(P204:P213)</f>
        <v>0</v>
      </c>
      <c r="R203" s="126">
        <f>SUM(R204:R213)</f>
        <v>0</v>
      </c>
      <c r="T203" s="127">
        <f>SUM(T204:T213)</f>
        <v>0</v>
      </c>
      <c r="AR203" s="121" t="s">
        <v>84</v>
      </c>
      <c r="AT203" s="128" t="s">
        <v>75</v>
      </c>
      <c r="AU203" s="128" t="s">
        <v>84</v>
      </c>
      <c r="AY203" s="121" t="s">
        <v>146</v>
      </c>
      <c r="BK203" s="129">
        <f>SUM(BK204:BK213)</f>
        <v>0</v>
      </c>
    </row>
    <row r="204" spans="2:65" s="1" customFormat="1" ht="16.5" customHeight="1">
      <c r="B204" s="132"/>
      <c r="C204" s="133" t="s">
        <v>348</v>
      </c>
      <c r="D204" s="133" t="s">
        <v>149</v>
      </c>
      <c r="E204" s="134" t="s">
        <v>1210</v>
      </c>
      <c r="F204" s="135" t="s">
        <v>1211</v>
      </c>
      <c r="G204" s="136" t="s">
        <v>302</v>
      </c>
      <c r="H204" s="137">
        <v>13.68</v>
      </c>
      <c r="I204" s="138"/>
      <c r="J204" s="139">
        <f>ROUND(I204*H204,2)</f>
        <v>0</v>
      </c>
      <c r="K204" s="140"/>
      <c r="L204" s="31"/>
      <c r="M204" s="141" t="s">
        <v>1</v>
      </c>
      <c r="N204" s="142" t="s">
        <v>41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167</v>
      </c>
      <c r="AT204" s="145" t="s">
        <v>149</v>
      </c>
      <c r="AU204" s="145" t="s">
        <v>86</v>
      </c>
      <c r="AY204" s="16" t="s">
        <v>146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6" t="s">
        <v>84</v>
      </c>
      <c r="BK204" s="146">
        <f>ROUND(I204*H204,2)</f>
        <v>0</v>
      </c>
      <c r="BL204" s="16" t="s">
        <v>167</v>
      </c>
      <c r="BM204" s="145" t="s">
        <v>1212</v>
      </c>
    </row>
    <row r="205" spans="2:65" s="1" customFormat="1">
      <c r="B205" s="31"/>
      <c r="D205" s="147" t="s">
        <v>155</v>
      </c>
      <c r="F205" s="148" t="s">
        <v>1211</v>
      </c>
      <c r="I205" s="149"/>
      <c r="L205" s="31"/>
      <c r="M205" s="150"/>
      <c r="T205" s="55"/>
      <c r="AT205" s="16" t="s">
        <v>155</v>
      </c>
      <c r="AU205" s="16" t="s">
        <v>86</v>
      </c>
    </row>
    <row r="206" spans="2:65" s="12" customFormat="1">
      <c r="B206" s="155"/>
      <c r="D206" s="147" t="s">
        <v>255</v>
      </c>
      <c r="E206" s="156" t="s">
        <v>1</v>
      </c>
      <c r="F206" s="157" t="s">
        <v>1213</v>
      </c>
      <c r="H206" s="158">
        <v>13.68</v>
      </c>
      <c r="I206" s="159"/>
      <c r="L206" s="155"/>
      <c r="M206" s="160"/>
      <c r="T206" s="161"/>
      <c r="AT206" s="156" t="s">
        <v>255</v>
      </c>
      <c r="AU206" s="156" t="s">
        <v>86</v>
      </c>
      <c r="AV206" s="12" t="s">
        <v>86</v>
      </c>
      <c r="AW206" s="12" t="s">
        <v>33</v>
      </c>
      <c r="AX206" s="12" t="s">
        <v>84</v>
      </c>
      <c r="AY206" s="156" t="s">
        <v>146</v>
      </c>
    </row>
    <row r="207" spans="2:65" s="1" customFormat="1" ht="24.2" customHeight="1">
      <c r="B207" s="132"/>
      <c r="C207" s="133" t="s">
        <v>354</v>
      </c>
      <c r="D207" s="133" t="s">
        <v>149</v>
      </c>
      <c r="E207" s="134" t="s">
        <v>1214</v>
      </c>
      <c r="F207" s="135" t="s">
        <v>1215</v>
      </c>
      <c r="G207" s="136" t="s">
        <v>302</v>
      </c>
      <c r="H207" s="137">
        <v>191.52</v>
      </c>
      <c r="I207" s="138"/>
      <c r="J207" s="139">
        <f>ROUND(I207*H207,2)</f>
        <v>0</v>
      </c>
      <c r="K207" s="140"/>
      <c r="L207" s="31"/>
      <c r="M207" s="141" t="s">
        <v>1</v>
      </c>
      <c r="N207" s="142" t="s">
        <v>41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167</v>
      </c>
      <c r="AT207" s="145" t="s">
        <v>149</v>
      </c>
      <c r="AU207" s="145" t="s">
        <v>86</v>
      </c>
      <c r="AY207" s="16" t="s">
        <v>146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6" t="s">
        <v>84</v>
      </c>
      <c r="BK207" s="146">
        <f>ROUND(I207*H207,2)</f>
        <v>0</v>
      </c>
      <c r="BL207" s="16" t="s">
        <v>167</v>
      </c>
      <c r="BM207" s="145" t="s">
        <v>1216</v>
      </c>
    </row>
    <row r="208" spans="2:65" s="1" customFormat="1">
      <c r="B208" s="31"/>
      <c r="D208" s="147" t="s">
        <v>155</v>
      </c>
      <c r="F208" s="148" t="s">
        <v>1215</v>
      </c>
      <c r="I208" s="149"/>
      <c r="L208" s="31"/>
      <c r="M208" s="150"/>
      <c r="T208" s="55"/>
      <c r="AT208" s="16" t="s">
        <v>155</v>
      </c>
      <c r="AU208" s="16" t="s">
        <v>86</v>
      </c>
    </row>
    <row r="209" spans="2:65" s="12" customFormat="1">
      <c r="B209" s="155"/>
      <c r="D209" s="147" t="s">
        <v>255</v>
      </c>
      <c r="E209" s="156" t="s">
        <v>1</v>
      </c>
      <c r="F209" s="157" t="s">
        <v>1217</v>
      </c>
      <c r="H209" s="158">
        <v>191.52</v>
      </c>
      <c r="I209" s="159"/>
      <c r="L209" s="155"/>
      <c r="M209" s="160"/>
      <c r="T209" s="161"/>
      <c r="AT209" s="156" t="s">
        <v>255</v>
      </c>
      <c r="AU209" s="156" t="s">
        <v>86</v>
      </c>
      <c r="AV209" s="12" t="s">
        <v>86</v>
      </c>
      <c r="AW209" s="12" t="s">
        <v>33</v>
      </c>
      <c r="AX209" s="12" t="s">
        <v>84</v>
      </c>
      <c r="AY209" s="156" t="s">
        <v>146</v>
      </c>
    </row>
    <row r="210" spans="2:65" s="1" customFormat="1" ht="33" customHeight="1">
      <c r="B210" s="132"/>
      <c r="C210" s="133" t="s">
        <v>358</v>
      </c>
      <c r="D210" s="133" t="s">
        <v>149</v>
      </c>
      <c r="E210" s="134" t="s">
        <v>1218</v>
      </c>
      <c r="F210" s="135" t="s">
        <v>1219</v>
      </c>
      <c r="G210" s="136" t="s">
        <v>302</v>
      </c>
      <c r="H210" s="137">
        <v>13.68</v>
      </c>
      <c r="I210" s="138"/>
      <c r="J210" s="139">
        <f>ROUND(I210*H210,2)</f>
        <v>0</v>
      </c>
      <c r="K210" s="140"/>
      <c r="L210" s="31"/>
      <c r="M210" s="141" t="s">
        <v>1</v>
      </c>
      <c r="N210" s="142" t="s">
        <v>41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AR210" s="145" t="s">
        <v>167</v>
      </c>
      <c r="AT210" s="145" t="s">
        <v>149</v>
      </c>
      <c r="AU210" s="145" t="s">
        <v>86</v>
      </c>
      <c r="AY210" s="16" t="s">
        <v>146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6" t="s">
        <v>84</v>
      </c>
      <c r="BK210" s="146">
        <f>ROUND(I210*H210,2)</f>
        <v>0</v>
      </c>
      <c r="BL210" s="16" t="s">
        <v>167</v>
      </c>
      <c r="BM210" s="145" t="s">
        <v>1220</v>
      </c>
    </row>
    <row r="211" spans="2:65" s="1" customFormat="1">
      <c r="B211" s="31"/>
      <c r="D211" s="147" t="s">
        <v>155</v>
      </c>
      <c r="F211" s="148" t="s">
        <v>1219</v>
      </c>
      <c r="I211" s="149"/>
      <c r="L211" s="31"/>
      <c r="M211" s="150"/>
      <c r="T211" s="55"/>
      <c r="AT211" s="16" t="s">
        <v>155</v>
      </c>
      <c r="AU211" s="16" t="s">
        <v>86</v>
      </c>
    </row>
    <row r="212" spans="2:65" s="1" customFormat="1">
      <c r="B212" s="31"/>
      <c r="D212" s="147" t="s">
        <v>156</v>
      </c>
      <c r="F212" s="151" t="s">
        <v>1221</v>
      </c>
      <c r="I212" s="149"/>
      <c r="L212" s="31"/>
      <c r="M212" s="150"/>
      <c r="T212" s="55"/>
      <c r="AT212" s="16" t="s">
        <v>156</v>
      </c>
      <c r="AU212" s="16" t="s">
        <v>86</v>
      </c>
    </row>
    <row r="213" spans="2:65" s="12" customFormat="1">
      <c r="B213" s="155"/>
      <c r="D213" s="147" t="s">
        <v>255</v>
      </c>
      <c r="E213" s="156" t="s">
        <v>1</v>
      </c>
      <c r="F213" s="157" t="s">
        <v>1213</v>
      </c>
      <c r="H213" s="158">
        <v>13.68</v>
      </c>
      <c r="I213" s="159"/>
      <c r="L213" s="155"/>
      <c r="M213" s="160"/>
      <c r="T213" s="161"/>
      <c r="AT213" s="156" t="s">
        <v>255</v>
      </c>
      <c r="AU213" s="156" t="s">
        <v>86</v>
      </c>
      <c r="AV213" s="12" t="s">
        <v>86</v>
      </c>
      <c r="AW213" s="12" t="s">
        <v>33</v>
      </c>
      <c r="AX213" s="12" t="s">
        <v>84</v>
      </c>
      <c r="AY213" s="156" t="s">
        <v>146</v>
      </c>
    </row>
    <row r="214" spans="2:65" s="11" customFormat="1" ht="22.9" customHeight="1">
      <c r="B214" s="120"/>
      <c r="D214" s="121" t="s">
        <v>75</v>
      </c>
      <c r="E214" s="130" t="s">
        <v>528</v>
      </c>
      <c r="F214" s="130" t="s">
        <v>529</v>
      </c>
      <c r="I214" s="123"/>
      <c r="J214" s="131">
        <f>BK214</f>
        <v>0</v>
      </c>
      <c r="L214" s="120"/>
      <c r="M214" s="125"/>
      <c r="P214" s="126">
        <f>SUM(P215:P216)</f>
        <v>0</v>
      </c>
      <c r="R214" s="126">
        <f>SUM(R215:R216)</f>
        <v>0</v>
      </c>
      <c r="T214" s="127">
        <f>SUM(T215:T216)</f>
        <v>0</v>
      </c>
      <c r="AR214" s="121" t="s">
        <v>84</v>
      </c>
      <c r="AT214" s="128" t="s">
        <v>75</v>
      </c>
      <c r="AU214" s="128" t="s">
        <v>84</v>
      </c>
      <c r="AY214" s="121" t="s">
        <v>146</v>
      </c>
      <c r="BK214" s="129">
        <f>SUM(BK215:BK216)</f>
        <v>0</v>
      </c>
    </row>
    <row r="215" spans="2:65" s="1" customFormat="1" ht="33" customHeight="1">
      <c r="B215" s="132"/>
      <c r="C215" s="133" t="s">
        <v>362</v>
      </c>
      <c r="D215" s="133" t="s">
        <v>149</v>
      </c>
      <c r="E215" s="134" t="s">
        <v>531</v>
      </c>
      <c r="F215" s="135" t="s">
        <v>532</v>
      </c>
      <c r="G215" s="136" t="s">
        <v>302</v>
      </c>
      <c r="H215" s="137">
        <v>125.99299999999999</v>
      </c>
      <c r="I215" s="138"/>
      <c r="J215" s="139">
        <f>ROUND(I215*H215,2)</f>
        <v>0</v>
      </c>
      <c r="K215" s="140"/>
      <c r="L215" s="31"/>
      <c r="M215" s="141" t="s">
        <v>1</v>
      </c>
      <c r="N215" s="142" t="s">
        <v>41</v>
      </c>
      <c r="P215" s="143">
        <f>O215*H215</f>
        <v>0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AR215" s="145" t="s">
        <v>167</v>
      </c>
      <c r="AT215" s="145" t="s">
        <v>149</v>
      </c>
      <c r="AU215" s="145" t="s">
        <v>86</v>
      </c>
      <c r="AY215" s="16" t="s">
        <v>146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6" t="s">
        <v>84</v>
      </c>
      <c r="BK215" s="146">
        <f>ROUND(I215*H215,2)</f>
        <v>0</v>
      </c>
      <c r="BL215" s="16" t="s">
        <v>167</v>
      </c>
      <c r="BM215" s="145" t="s">
        <v>1222</v>
      </c>
    </row>
    <row r="216" spans="2:65" s="1" customFormat="1">
      <c r="B216" s="31"/>
      <c r="D216" s="147" t="s">
        <v>155</v>
      </c>
      <c r="F216" s="148" t="s">
        <v>532</v>
      </c>
      <c r="I216" s="149"/>
      <c r="L216" s="31"/>
      <c r="M216" s="152"/>
      <c r="N216" s="153"/>
      <c r="O216" s="153"/>
      <c r="P216" s="153"/>
      <c r="Q216" s="153"/>
      <c r="R216" s="153"/>
      <c r="S216" s="153"/>
      <c r="T216" s="154"/>
      <c r="AT216" s="16" t="s">
        <v>155</v>
      </c>
      <c r="AU216" s="16" t="s">
        <v>86</v>
      </c>
    </row>
    <row r="217" spans="2:65" s="1" customFormat="1" ht="6.95" customHeight="1">
      <c r="B217" s="43"/>
      <c r="C217" s="44"/>
      <c r="D217" s="44"/>
      <c r="E217" s="44"/>
      <c r="F217" s="44"/>
      <c r="G217" s="44"/>
      <c r="H217" s="44"/>
      <c r="I217" s="44"/>
      <c r="J217" s="44"/>
      <c r="K217" s="44"/>
      <c r="L217" s="31"/>
    </row>
  </sheetData>
  <autoFilter ref="C123:K216" xr:uid="{00000000-0009-0000-0000-00000B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85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30" hidden="1" customHeight="1">
      <c r="B9" s="31"/>
      <c r="E9" s="191" t="s">
        <v>119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ROUND(J120,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ROUND((SUM(BE120:BE151)),  2)</f>
        <v>0</v>
      </c>
      <c r="I33" s="91">
        <v>0.21</v>
      </c>
      <c r="J33" s="90">
        <f>ROUND(((SUM(BE120:BE151))*I33),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ROUND((SUM(BF120:BF151)),  2)</f>
        <v>0</v>
      </c>
      <c r="I34" s="91">
        <v>0.15</v>
      </c>
      <c r="J34" s="90">
        <f>ROUND(((SUM(BF120:BF151))*I34),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ROUND((SUM(BG120:BG151)),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ROUND((SUM(BH120:BH151)),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ROUND((SUM(BI120:BI151)),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30" customHeight="1">
      <c r="B87" s="31"/>
      <c r="E87" s="191" t="str">
        <f>E9</f>
        <v>SO 001.1 - Vedlejší a ostatní náklady - Mimo zastavěné území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J120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126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127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128</v>
      </c>
      <c r="E99" s="109"/>
      <c r="F99" s="109"/>
      <c r="G99" s="109"/>
      <c r="H99" s="109"/>
      <c r="I99" s="109"/>
      <c r="J99" s="110">
        <f>J144</f>
        <v>0</v>
      </c>
      <c r="L99" s="107"/>
    </row>
    <row r="100" spans="2:12" s="9" customFormat="1" ht="19.899999999999999" customHeight="1">
      <c r="B100" s="107"/>
      <c r="D100" s="108" t="s">
        <v>129</v>
      </c>
      <c r="E100" s="109"/>
      <c r="F100" s="109"/>
      <c r="G100" s="109"/>
      <c r="H100" s="109"/>
      <c r="I100" s="109"/>
      <c r="J100" s="110">
        <f>J148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130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5" t="str">
        <f>E7</f>
        <v>Záchlumí - cesta od Valachu do České Rybné</v>
      </c>
      <c r="F110" s="226"/>
      <c r="G110" s="226"/>
      <c r="H110" s="226"/>
      <c r="L110" s="31"/>
    </row>
    <row r="111" spans="2:12" s="1" customFormat="1" ht="12" customHeight="1">
      <c r="B111" s="31"/>
      <c r="C111" s="26" t="s">
        <v>118</v>
      </c>
      <c r="L111" s="31"/>
    </row>
    <row r="112" spans="2:12" s="1" customFormat="1" ht="30" customHeight="1">
      <c r="B112" s="31"/>
      <c r="E112" s="191" t="str">
        <f>E9</f>
        <v>SO 001.1 - Vedlejší a ostatní náklady - Mimo zastavěné území</v>
      </c>
      <c r="F112" s="227"/>
      <c r="G112" s="227"/>
      <c r="H112" s="227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2. 5. 2024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29</v>
      </c>
      <c r="J116" s="29" t="str">
        <f>E21</f>
        <v>IDProjekt s.r.o.</v>
      </c>
      <c r="L116" s="31"/>
    </row>
    <row r="117" spans="2:65" s="1" customFormat="1" ht="15.2" customHeight="1">
      <c r="B117" s="31"/>
      <c r="C117" s="26" t="s">
        <v>27</v>
      </c>
      <c r="F117" s="24" t="str">
        <f>IF(E18="","",E18)</f>
        <v>Vyplň údaj</v>
      </c>
      <c r="I117" s="26" t="s">
        <v>34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131</v>
      </c>
      <c r="D119" s="113" t="s">
        <v>61</v>
      </c>
      <c r="E119" s="113" t="s">
        <v>57</v>
      </c>
      <c r="F119" s="113" t="s">
        <v>58</v>
      </c>
      <c r="G119" s="113" t="s">
        <v>132</v>
      </c>
      <c r="H119" s="113" t="s">
        <v>133</v>
      </c>
      <c r="I119" s="113" t="s">
        <v>134</v>
      </c>
      <c r="J119" s="114" t="s">
        <v>123</v>
      </c>
      <c r="K119" s="115" t="s">
        <v>135</v>
      </c>
      <c r="L119" s="111"/>
      <c r="M119" s="58" t="s">
        <v>1</v>
      </c>
      <c r="N119" s="59" t="s">
        <v>40</v>
      </c>
      <c r="O119" s="59" t="s">
        <v>136</v>
      </c>
      <c r="P119" s="59" t="s">
        <v>137</v>
      </c>
      <c r="Q119" s="59" t="s">
        <v>138</v>
      </c>
      <c r="R119" s="59" t="s">
        <v>139</v>
      </c>
      <c r="S119" s="59" t="s">
        <v>140</v>
      </c>
      <c r="T119" s="60" t="s">
        <v>141</v>
      </c>
    </row>
    <row r="120" spans="2:65" s="1" customFormat="1" ht="22.9" customHeight="1">
      <c r="B120" s="31"/>
      <c r="C120" s="63" t="s">
        <v>142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75</v>
      </c>
      <c r="AU120" s="16" t="s">
        <v>125</v>
      </c>
      <c r="BK120" s="119">
        <f>BK121</f>
        <v>0</v>
      </c>
    </row>
    <row r="121" spans="2:65" s="11" customFormat="1" ht="25.9" customHeight="1">
      <c r="B121" s="120"/>
      <c r="D121" s="121" t="s">
        <v>75</v>
      </c>
      <c r="E121" s="122" t="s">
        <v>143</v>
      </c>
      <c r="F121" s="122" t="s">
        <v>144</v>
      </c>
      <c r="I121" s="123"/>
      <c r="J121" s="124">
        <f>BK121</f>
        <v>0</v>
      </c>
      <c r="L121" s="120"/>
      <c r="M121" s="125"/>
      <c r="P121" s="126">
        <f>P122+P144+P148</f>
        <v>0</v>
      </c>
      <c r="R121" s="126">
        <f>R122+R144+R148</f>
        <v>0</v>
      </c>
      <c r="T121" s="127">
        <f>T122+T144+T148</f>
        <v>0</v>
      </c>
      <c r="AR121" s="121" t="s">
        <v>145</v>
      </c>
      <c r="AT121" s="128" t="s">
        <v>75</v>
      </c>
      <c r="AU121" s="128" t="s">
        <v>76</v>
      </c>
      <c r="AY121" s="121" t="s">
        <v>146</v>
      </c>
      <c r="BK121" s="129">
        <f>BK122+BK144+BK148</f>
        <v>0</v>
      </c>
    </row>
    <row r="122" spans="2:65" s="11" customFormat="1" ht="22.9" customHeight="1">
      <c r="B122" s="120"/>
      <c r="D122" s="121" t="s">
        <v>75</v>
      </c>
      <c r="E122" s="130" t="s">
        <v>147</v>
      </c>
      <c r="F122" s="130" t="s">
        <v>148</v>
      </c>
      <c r="I122" s="123"/>
      <c r="J122" s="131">
        <f>BK122</f>
        <v>0</v>
      </c>
      <c r="L122" s="120"/>
      <c r="M122" s="125"/>
      <c r="P122" s="126">
        <f>SUM(P123:P143)</f>
        <v>0</v>
      </c>
      <c r="R122" s="126">
        <f>SUM(R123:R143)</f>
        <v>0</v>
      </c>
      <c r="T122" s="127">
        <f>SUM(T123:T143)</f>
        <v>0</v>
      </c>
      <c r="AR122" s="121" t="s">
        <v>145</v>
      </c>
      <c r="AT122" s="128" t="s">
        <v>75</v>
      </c>
      <c r="AU122" s="128" t="s">
        <v>84</v>
      </c>
      <c r="AY122" s="121" t="s">
        <v>146</v>
      </c>
      <c r="BK122" s="129">
        <f>SUM(BK123:BK143)</f>
        <v>0</v>
      </c>
    </row>
    <row r="123" spans="2:65" s="1" customFormat="1" ht="16.5" customHeight="1">
      <c r="B123" s="132"/>
      <c r="C123" s="133" t="s">
        <v>84</v>
      </c>
      <c r="D123" s="133" t="s">
        <v>149</v>
      </c>
      <c r="E123" s="134" t="s">
        <v>150</v>
      </c>
      <c r="F123" s="135" t="s">
        <v>151</v>
      </c>
      <c r="G123" s="136" t="s">
        <v>152</v>
      </c>
      <c r="H123" s="137">
        <v>0.9</v>
      </c>
      <c r="I123" s="138"/>
      <c r="J123" s="139">
        <f>ROUND(I123*H123,2)</f>
        <v>0</v>
      </c>
      <c r="K123" s="140"/>
      <c r="L123" s="31"/>
      <c r="M123" s="141" t="s">
        <v>1</v>
      </c>
      <c r="N123" s="142" t="s">
        <v>41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153</v>
      </c>
      <c r="AT123" s="145" t="s">
        <v>149</v>
      </c>
      <c r="AU123" s="145" t="s">
        <v>86</v>
      </c>
      <c r="AY123" s="16" t="s">
        <v>146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84</v>
      </c>
      <c r="BK123" s="146">
        <f>ROUND(I123*H123,2)</f>
        <v>0</v>
      </c>
      <c r="BL123" s="16" t="s">
        <v>153</v>
      </c>
      <c r="BM123" s="145" t="s">
        <v>154</v>
      </c>
    </row>
    <row r="124" spans="2:65" s="1" customFormat="1">
      <c r="B124" s="31"/>
      <c r="D124" s="147" t="s">
        <v>155</v>
      </c>
      <c r="F124" s="148" t="s">
        <v>151</v>
      </c>
      <c r="I124" s="149"/>
      <c r="L124" s="31"/>
      <c r="M124" s="150"/>
      <c r="T124" s="55"/>
      <c r="AT124" s="16" t="s">
        <v>155</v>
      </c>
      <c r="AU124" s="16" t="s">
        <v>86</v>
      </c>
    </row>
    <row r="125" spans="2:65" s="1" customFormat="1">
      <c r="B125" s="31"/>
      <c r="D125" s="147" t="s">
        <v>156</v>
      </c>
      <c r="F125" s="151" t="s">
        <v>157</v>
      </c>
      <c r="I125" s="149"/>
      <c r="L125" s="31"/>
      <c r="M125" s="150"/>
      <c r="T125" s="55"/>
      <c r="AT125" s="16" t="s">
        <v>156</v>
      </c>
      <c r="AU125" s="16" t="s">
        <v>86</v>
      </c>
    </row>
    <row r="126" spans="2:65" s="1" customFormat="1" ht="16.5" customHeight="1">
      <c r="B126" s="132"/>
      <c r="C126" s="133" t="s">
        <v>86</v>
      </c>
      <c r="D126" s="133" t="s">
        <v>149</v>
      </c>
      <c r="E126" s="134" t="s">
        <v>158</v>
      </c>
      <c r="F126" s="135" t="s">
        <v>159</v>
      </c>
      <c r="G126" s="136" t="s">
        <v>152</v>
      </c>
      <c r="H126" s="137">
        <v>0.9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41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153</v>
      </c>
      <c r="AT126" s="145" t="s">
        <v>149</v>
      </c>
      <c r="AU126" s="145" t="s">
        <v>86</v>
      </c>
      <c r="AY126" s="16" t="s">
        <v>146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84</v>
      </c>
      <c r="BK126" s="146">
        <f>ROUND(I126*H126,2)</f>
        <v>0</v>
      </c>
      <c r="BL126" s="16" t="s">
        <v>153</v>
      </c>
      <c r="BM126" s="145" t="s">
        <v>160</v>
      </c>
    </row>
    <row r="127" spans="2:65" s="1" customFormat="1">
      <c r="B127" s="31"/>
      <c r="D127" s="147" t="s">
        <v>155</v>
      </c>
      <c r="F127" s="148" t="s">
        <v>159</v>
      </c>
      <c r="I127" s="149"/>
      <c r="L127" s="31"/>
      <c r="M127" s="150"/>
      <c r="T127" s="55"/>
      <c r="AT127" s="16" t="s">
        <v>155</v>
      </c>
      <c r="AU127" s="16" t="s">
        <v>86</v>
      </c>
    </row>
    <row r="128" spans="2:65" s="1" customFormat="1">
      <c r="B128" s="31"/>
      <c r="D128" s="147" t="s">
        <v>156</v>
      </c>
      <c r="F128" s="151" t="s">
        <v>161</v>
      </c>
      <c r="I128" s="149"/>
      <c r="L128" s="31"/>
      <c r="M128" s="150"/>
      <c r="T128" s="55"/>
      <c r="AT128" s="16" t="s">
        <v>156</v>
      </c>
      <c r="AU128" s="16" t="s">
        <v>86</v>
      </c>
    </row>
    <row r="129" spans="2:65" s="1" customFormat="1" ht="16.5" customHeight="1">
      <c r="B129" s="132"/>
      <c r="C129" s="133" t="s">
        <v>162</v>
      </c>
      <c r="D129" s="133" t="s">
        <v>149</v>
      </c>
      <c r="E129" s="134" t="s">
        <v>163</v>
      </c>
      <c r="F129" s="135" t="s">
        <v>164</v>
      </c>
      <c r="G129" s="136" t="s">
        <v>152</v>
      </c>
      <c r="H129" s="137">
        <v>0.9</v>
      </c>
      <c r="I129" s="138"/>
      <c r="J129" s="139">
        <f>ROUND(I129*H129,2)</f>
        <v>0</v>
      </c>
      <c r="K129" s="140"/>
      <c r="L129" s="31"/>
      <c r="M129" s="141" t="s">
        <v>1</v>
      </c>
      <c r="N129" s="142" t="s">
        <v>41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153</v>
      </c>
      <c r="AT129" s="145" t="s">
        <v>149</v>
      </c>
      <c r="AU129" s="145" t="s">
        <v>86</v>
      </c>
      <c r="AY129" s="16" t="s">
        <v>146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6" t="s">
        <v>84</v>
      </c>
      <c r="BK129" s="146">
        <f>ROUND(I129*H129,2)</f>
        <v>0</v>
      </c>
      <c r="BL129" s="16" t="s">
        <v>153</v>
      </c>
      <c r="BM129" s="145" t="s">
        <v>165</v>
      </c>
    </row>
    <row r="130" spans="2:65" s="1" customFormat="1">
      <c r="B130" s="31"/>
      <c r="D130" s="147" t="s">
        <v>155</v>
      </c>
      <c r="F130" s="148" t="s">
        <v>164</v>
      </c>
      <c r="I130" s="149"/>
      <c r="L130" s="31"/>
      <c r="M130" s="150"/>
      <c r="T130" s="55"/>
      <c r="AT130" s="16" t="s">
        <v>155</v>
      </c>
      <c r="AU130" s="16" t="s">
        <v>86</v>
      </c>
    </row>
    <row r="131" spans="2:65" s="1" customFormat="1">
      <c r="B131" s="31"/>
      <c r="D131" s="147" t="s">
        <v>156</v>
      </c>
      <c r="F131" s="151" t="s">
        <v>166</v>
      </c>
      <c r="I131" s="149"/>
      <c r="L131" s="31"/>
      <c r="M131" s="150"/>
      <c r="T131" s="55"/>
      <c r="AT131" s="16" t="s">
        <v>156</v>
      </c>
      <c r="AU131" s="16" t="s">
        <v>86</v>
      </c>
    </row>
    <row r="132" spans="2:65" s="1" customFormat="1" ht="16.5" customHeight="1">
      <c r="B132" s="132"/>
      <c r="C132" s="133" t="s">
        <v>167</v>
      </c>
      <c r="D132" s="133" t="s">
        <v>149</v>
      </c>
      <c r="E132" s="134" t="s">
        <v>168</v>
      </c>
      <c r="F132" s="135" t="s">
        <v>169</v>
      </c>
      <c r="G132" s="136" t="s">
        <v>152</v>
      </c>
      <c r="H132" s="137">
        <v>0.9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41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153</v>
      </c>
      <c r="AT132" s="145" t="s">
        <v>149</v>
      </c>
      <c r="AU132" s="145" t="s">
        <v>86</v>
      </c>
      <c r="AY132" s="16" t="s">
        <v>146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84</v>
      </c>
      <c r="BK132" s="146">
        <f>ROUND(I132*H132,2)</f>
        <v>0</v>
      </c>
      <c r="BL132" s="16" t="s">
        <v>153</v>
      </c>
      <c r="BM132" s="145" t="s">
        <v>170</v>
      </c>
    </row>
    <row r="133" spans="2:65" s="1" customFormat="1">
      <c r="B133" s="31"/>
      <c r="D133" s="147" t="s">
        <v>155</v>
      </c>
      <c r="F133" s="148" t="s">
        <v>169</v>
      </c>
      <c r="I133" s="149"/>
      <c r="L133" s="31"/>
      <c r="M133" s="150"/>
      <c r="T133" s="55"/>
      <c r="AT133" s="16" t="s">
        <v>155</v>
      </c>
      <c r="AU133" s="16" t="s">
        <v>86</v>
      </c>
    </row>
    <row r="134" spans="2:65" s="1" customFormat="1">
      <c r="B134" s="31"/>
      <c r="D134" s="147" t="s">
        <v>156</v>
      </c>
      <c r="F134" s="151" t="s">
        <v>171</v>
      </c>
      <c r="I134" s="149"/>
      <c r="L134" s="31"/>
      <c r="M134" s="150"/>
      <c r="T134" s="55"/>
      <c r="AT134" s="16" t="s">
        <v>156</v>
      </c>
      <c r="AU134" s="16" t="s">
        <v>86</v>
      </c>
    </row>
    <row r="135" spans="2:65" s="1" customFormat="1" ht="16.5" customHeight="1">
      <c r="B135" s="132"/>
      <c r="C135" s="133" t="s">
        <v>145</v>
      </c>
      <c r="D135" s="133" t="s">
        <v>149</v>
      </c>
      <c r="E135" s="134" t="s">
        <v>172</v>
      </c>
      <c r="F135" s="135" t="s">
        <v>173</v>
      </c>
      <c r="G135" s="136" t="s">
        <v>152</v>
      </c>
      <c r="H135" s="137">
        <v>0.9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41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153</v>
      </c>
      <c r="AT135" s="145" t="s">
        <v>149</v>
      </c>
      <c r="AU135" s="145" t="s">
        <v>86</v>
      </c>
      <c r="AY135" s="16" t="s">
        <v>146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84</v>
      </c>
      <c r="BK135" s="146">
        <f>ROUND(I135*H135,2)</f>
        <v>0</v>
      </c>
      <c r="BL135" s="16" t="s">
        <v>153</v>
      </c>
      <c r="BM135" s="145" t="s">
        <v>174</v>
      </c>
    </row>
    <row r="136" spans="2:65" s="1" customFormat="1">
      <c r="B136" s="31"/>
      <c r="D136" s="147" t="s">
        <v>155</v>
      </c>
      <c r="F136" s="148" t="s">
        <v>173</v>
      </c>
      <c r="I136" s="149"/>
      <c r="L136" s="31"/>
      <c r="M136" s="150"/>
      <c r="T136" s="55"/>
      <c r="AT136" s="16" t="s">
        <v>155</v>
      </c>
      <c r="AU136" s="16" t="s">
        <v>86</v>
      </c>
    </row>
    <row r="137" spans="2:65" s="1" customFormat="1">
      <c r="B137" s="31"/>
      <c r="D137" s="147" t="s">
        <v>156</v>
      </c>
      <c r="F137" s="151" t="s">
        <v>175</v>
      </c>
      <c r="I137" s="149"/>
      <c r="L137" s="31"/>
      <c r="M137" s="150"/>
      <c r="T137" s="55"/>
      <c r="AT137" s="16" t="s">
        <v>156</v>
      </c>
      <c r="AU137" s="16" t="s">
        <v>86</v>
      </c>
    </row>
    <row r="138" spans="2:65" s="1" customFormat="1" ht="16.5" customHeight="1">
      <c r="B138" s="132"/>
      <c r="C138" s="133" t="s">
        <v>176</v>
      </c>
      <c r="D138" s="133" t="s">
        <v>149</v>
      </c>
      <c r="E138" s="134" t="s">
        <v>177</v>
      </c>
      <c r="F138" s="135" t="s">
        <v>178</v>
      </c>
      <c r="G138" s="136" t="s">
        <v>152</v>
      </c>
      <c r="H138" s="137">
        <v>0.9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41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153</v>
      </c>
      <c r="AT138" s="145" t="s">
        <v>149</v>
      </c>
      <c r="AU138" s="145" t="s">
        <v>86</v>
      </c>
      <c r="AY138" s="16" t="s">
        <v>146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84</v>
      </c>
      <c r="BK138" s="146">
        <f>ROUND(I138*H138,2)</f>
        <v>0</v>
      </c>
      <c r="BL138" s="16" t="s">
        <v>153</v>
      </c>
      <c r="BM138" s="145" t="s">
        <v>179</v>
      </c>
    </row>
    <row r="139" spans="2:65" s="1" customFormat="1">
      <c r="B139" s="31"/>
      <c r="D139" s="147" t="s">
        <v>155</v>
      </c>
      <c r="F139" s="148" t="s">
        <v>178</v>
      </c>
      <c r="I139" s="149"/>
      <c r="L139" s="31"/>
      <c r="M139" s="150"/>
      <c r="T139" s="55"/>
      <c r="AT139" s="16" t="s">
        <v>155</v>
      </c>
      <c r="AU139" s="16" t="s">
        <v>86</v>
      </c>
    </row>
    <row r="140" spans="2:65" s="1" customFormat="1">
      <c r="B140" s="31"/>
      <c r="D140" s="147" t="s">
        <v>156</v>
      </c>
      <c r="F140" s="151" t="s">
        <v>180</v>
      </c>
      <c r="I140" s="149"/>
      <c r="L140" s="31"/>
      <c r="M140" s="150"/>
      <c r="T140" s="55"/>
      <c r="AT140" s="16" t="s">
        <v>156</v>
      </c>
      <c r="AU140" s="16" t="s">
        <v>86</v>
      </c>
    </row>
    <row r="141" spans="2:65" s="1" customFormat="1" ht="16.5" customHeight="1">
      <c r="B141" s="132"/>
      <c r="C141" s="133" t="s">
        <v>181</v>
      </c>
      <c r="D141" s="133" t="s">
        <v>149</v>
      </c>
      <c r="E141" s="134" t="s">
        <v>182</v>
      </c>
      <c r="F141" s="135" t="s">
        <v>183</v>
      </c>
      <c r="G141" s="136" t="s">
        <v>152</v>
      </c>
      <c r="H141" s="137">
        <v>0.9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41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153</v>
      </c>
      <c r="AT141" s="145" t="s">
        <v>149</v>
      </c>
      <c r="AU141" s="145" t="s">
        <v>86</v>
      </c>
      <c r="AY141" s="16" t="s">
        <v>146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84</v>
      </c>
      <c r="BK141" s="146">
        <f>ROUND(I141*H141,2)</f>
        <v>0</v>
      </c>
      <c r="BL141" s="16" t="s">
        <v>153</v>
      </c>
      <c r="BM141" s="145" t="s">
        <v>184</v>
      </c>
    </row>
    <row r="142" spans="2:65" s="1" customFormat="1">
      <c r="B142" s="31"/>
      <c r="D142" s="147" t="s">
        <v>155</v>
      </c>
      <c r="F142" s="148" t="s">
        <v>183</v>
      </c>
      <c r="I142" s="149"/>
      <c r="L142" s="31"/>
      <c r="M142" s="150"/>
      <c r="T142" s="55"/>
      <c r="AT142" s="16" t="s">
        <v>155</v>
      </c>
      <c r="AU142" s="16" t="s">
        <v>86</v>
      </c>
    </row>
    <row r="143" spans="2:65" s="1" customFormat="1">
      <c r="B143" s="31"/>
      <c r="D143" s="147" t="s">
        <v>156</v>
      </c>
      <c r="F143" s="151" t="s">
        <v>185</v>
      </c>
      <c r="I143" s="149"/>
      <c r="L143" s="31"/>
      <c r="M143" s="150"/>
      <c r="T143" s="55"/>
      <c r="AT143" s="16" t="s">
        <v>156</v>
      </c>
      <c r="AU143" s="16" t="s">
        <v>86</v>
      </c>
    </row>
    <row r="144" spans="2:65" s="11" customFormat="1" ht="22.9" customHeight="1">
      <c r="B144" s="120"/>
      <c r="D144" s="121" t="s">
        <v>75</v>
      </c>
      <c r="E144" s="130" t="s">
        <v>186</v>
      </c>
      <c r="F144" s="130" t="s">
        <v>187</v>
      </c>
      <c r="I144" s="123"/>
      <c r="J144" s="131">
        <f>BK144</f>
        <v>0</v>
      </c>
      <c r="L144" s="120"/>
      <c r="M144" s="125"/>
      <c r="P144" s="126">
        <f>SUM(P145:P147)</f>
        <v>0</v>
      </c>
      <c r="R144" s="126">
        <f>SUM(R145:R147)</f>
        <v>0</v>
      </c>
      <c r="T144" s="127">
        <f>SUM(T145:T147)</f>
        <v>0</v>
      </c>
      <c r="AR144" s="121" t="s">
        <v>145</v>
      </c>
      <c r="AT144" s="128" t="s">
        <v>75</v>
      </c>
      <c r="AU144" s="128" t="s">
        <v>84</v>
      </c>
      <c r="AY144" s="121" t="s">
        <v>146</v>
      </c>
      <c r="BK144" s="129">
        <f>SUM(BK145:BK147)</f>
        <v>0</v>
      </c>
    </row>
    <row r="145" spans="2:65" s="1" customFormat="1" ht="16.5" customHeight="1">
      <c r="B145" s="132"/>
      <c r="C145" s="133" t="s">
        <v>188</v>
      </c>
      <c r="D145" s="133" t="s">
        <v>149</v>
      </c>
      <c r="E145" s="134" t="s">
        <v>189</v>
      </c>
      <c r="F145" s="135" t="s">
        <v>190</v>
      </c>
      <c r="G145" s="136" t="s">
        <v>152</v>
      </c>
      <c r="H145" s="137">
        <v>1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41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153</v>
      </c>
      <c r="AT145" s="145" t="s">
        <v>149</v>
      </c>
      <c r="AU145" s="145" t="s">
        <v>86</v>
      </c>
      <c r="AY145" s="16" t="s">
        <v>146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84</v>
      </c>
      <c r="BK145" s="146">
        <f>ROUND(I145*H145,2)</f>
        <v>0</v>
      </c>
      <c r="BL145" s="16" t="s">
        <v>153</v>
      </c>
      <c r="BM145" s="145" t="s">
        <v>191</v>
      </c>
    </row>
    <row r="146" spans="2:65" s="1" customFormat="1">
      <c r="B146" s="31"/>
      <c r="D146" s="147" t="s">
        <v>155</v>
      </c>
      <c r="F146" s="148" t="s">
        <v>190</v>
      </c>
      <c r="I146" s="149"/>
      <c r="L146" s="31"/>
      <c r="M146" s="150"/>
      <c r="T146" s="55"/>
      <c r="AT146" s="16" t="s">
        <v>155</v>
      </c>
      <c r="AU146" s="16" t="s">
        <v>86</v>
      </c>
    </row>
    <row r="147" spans="2:65" s="1" customFormat="1">
      <c r="B147" s="31"/>
      <c r="D147" s="147" t="s">
        <v>156</v>
      </c>
      <c r="F147" s="151" t="s">
        <v>192</v>
      </c>
      <c r="I147" s="149"/>
      <c r="L147" s="31"/>
      <c r="M147" s="150"/>
      <c r="T147" s="55"/>
      <c r="AT147" s="16" t="s">
        <v>156</v>
      </c>
      <c r="AU147" s="16" t="s">
        <v>86</v>
      </c>
    </row>
    <row r="148" spans="2:65" s="11" customFormat="1" ht="22.9" customHeight="1">
      <c r="B148" s="120"/>
      <c r="D148" s="121" t="s">
        <v>75</v>
      </c>
      <c r="E148" s="130" t="s">
        <v>193</v>
      </c>
      <c r="F148" s="130" t="s">
        <v>194</v>
      </c>
      <c r="I148" s="123"/>
      <c r="J148" s="131">
        <f>BK148</f>
        <v>0</v>
      </c>
      <c r="L148" s="120"/>
      <c r="M148" s="125"/>
      <c r="P148" s="126">
        <f>SUM(P149:P151)</f>
        <v>0</v>
      </c>
      <c r="R148" s="126">
        <f>SUM(R149:R151)</f>
        <v>0</v>
      </c>
      <c r="T148" s="127">
        <f>SUM(T149:T151)</f>
        <v>0</v>
      </c>
      <c r="AR148" s="121" t="s">
        <v>145</v>
      </c>
      <c r="AT148" s="128" t="s">
        <v>75</v>
      </c>
      <c r="AU148" s="128" t="s">
        <v>84</v>
      </c>
      <c r="AY148" s="121" t="s">
        <v>146</v>
      </c>
      <c r="BK148" s="129">
        <f>SUM(BK149:BK151)</f>
        <v>0</v>
      </c>
    </row>
    <row r="149" spans="2:65" s="1" customFormat="1" ht="21.75" customHeight="1">
      <c r="B149" s="132"/>
      <c r="C149" s="133" t="s">
        <v>195</v>
      </c>
      <c r="D149" s="133" t="s">
        <v>149</v>
      </c>
      <c r="E149" s="134" t="s">
        <v>196</v>
      </c>
      <c r="F149" s="135" t="s">
        <v>197</v>
      </c>
      <c r="G149" s="136" t="s">
        <v>152</v>
      </c>
      <c r="H149" s="137">
        <v>0.9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41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153</v>
      </c>
      <c r="AT149" s="145" t="s">
        <v>149</v>
      </c>
      <c r="AU149" s="145" t="s">
        <v>86</v>
      </c>
      <c r="AY149" s="16" t="s">
        <v>146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84</v>
      </c>
      <c r="BK149" s="146">
        <f>ROUND(I149*H149,2)</f>
        <v>0</v>
      </c>
      <c r="BL149" s="16" t="s">
        <v>153</v>
      </c>
      <c r="BM149" s="145" t="s">
        <v>198</v>
      </c>
    </row>
    <row r="150" spans="2:65" s="1" customFormat="1">
      <c r="B150" s="31"/>
      <c r="D150" s="147" t="s">
        <v>155</v>
      </c>
      <c r="F150" s="148" t="s">
        <v>197</v>
      </c>
      <c r="I150" s="149"/>
      <c r="L150" s="31"/>
      <c r="M150" s="150"/>
      <c r="T150" s="55"/>
      <c r="AT150" s="16" t="s">
        <v>155</v>
      </c>
      <c r="AU150" s="16" t="s">
        <v>86</v>
      </c>
    </row>
    <row r="151" spans="2:65" s="1" customFormat="1">
      <c r="B151" s="31"/>
      <c r="D151" s="147" t="s">
        <v>156</v>
      </c>
      <c r="F151" s="151" t="s">
        <v>199</v>
      </c>
      <c r="I151" s="149"/>
      <c r="L151" s="31"/>
      <c r="M151" s="152"/>
      <c r="N151" s="153"/>
      <c r="O151" s="153"/>
      <c r="P151" s="153"/>
      <c r="Q151" s="153"/>
      <c r="R151" s="153"/>
      <c r="S151" s="153"/>
      <c r="T151" s="154"/>
      <c r="AT151" s="16" t="s">
        <v>156</v>
      </c>
      <c r="AU151" s="16" t="s">
        <v>86</v>
      </c>
    </row>
    <row r="152" spans="2:65" s="1" customFormat="1" ht="6.95" customHeight="1"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31"/>
    </row>
  </sheetData>
  <autoFilter ref="C119:K151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89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30" hidden="1" customHeight="1">
      <c r="B9" s="31"/>
      <c r="E9" s="191" t="s">
        <v>200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ROUND(J118,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ROUND((SUM(BE118:BE123)),  2)</f>
        <v>0</v>
      </c>
      <c r="I33" s="91">
        <v>0.21</v>
      </c>
      <c r="J33" s="90">
        <f>ROUND(((SUM(BE118:BE123))*I33),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ROUND((SUM(BF118:BF123)),  2)</f>
        <v>0</v>
      </c>
      <c r="I34" s="91">
        <v>0.15</v>
      </c>
      <c r="J34" s="90">
        <f>ROUND(((SUM(BF118:BF123))*I34),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ROUND((SUM(BG118:BG123)),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ROUND((SUM(BH118:BH123)),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ROUND((SUM(BI118:BI123)),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30" customHeight="1">
      <c r="B87" s="31"/>
      <c r="E87" s="191" t="str">
        <f>E9</f>
        <v>SO 001.2 - Vedlejší a ostatní náklady - Stavební úpravy mimo obvod pozemkových úprav (investor obec Záchlumí)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J118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126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customHeight="1">
      <c r="B98" s="107"/>
      <c r="D98" s="108" t="s">
        <v>127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customHeight="1">
      <c r="B99" s="31"/>
      <c r="L99" s="31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5" customHeight="1">
      <c r="B105" s="31"/>
      <c r="C105" s="20" t="s">
        <v>130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25" t="str">
        <f>E7</f>
        <v>Záchlumí - cesta od Valachu do České Rybné</v>
      </c>
      <c r="F108" s="226"/>
      <c r="G108" s="226"/>
      <c r="H108" s="226"/>
      <c r="L108" s="31"/>
    </row>
    <row r="109" spans="2:12" s="1" customFormat="1" ht="12" customHeight="1">
      <c r="B109" s="31"/>
      <c r="C109" s="26" t="s">
        <v>118</v>
      </c>
      <c r="L109" s="31"/>
    </row>
    <row r="110" spans="2:12" s="1" customFormat="1" ht="30" customHeight="1">
      <c r="B110" s="31"/>
      <c r="E110" s="191" t="str">
        <f>E9</f>
        <v>SO 001.2 - Vedlejší a ostatní náklady - Stavební úpravy mimo obvod pozemkových úprav (investor obec Záchlumí)</v>
      </c>
      <c r="F110" s="227"/>
      <c r="G110" s="227"/>
      <c r="H110" s="227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 xml:space="preserve"> </v>
      </c>
      <c r="I112" s="26" t="s">
        <v>22</v>
      </c>
      <c r="J112" s="51" t="str">
        <f>IF(J12="","",J12)</f>
        <v>2. 5. 2024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 xml:space="preserve"> </v>
      </c>
      <c r="I114" s="26" t="s">
        <v>29</v>
      </c>
      <c r="J114" s="29" t="str">
        <f>E21</f>
        <v>IDProjekt s.r.o.</v>
      </c>
      <c r="L114" s="31"/>
    </row>
    <row r="115" spans="2:65" s="1" customFormat="1" ht="15.2" customHeight="1">
      <c r="B115" s="31"/>
      <c r="C115" s="26" t="s">
        <v>27</v>
      </c>
      <c r="F115" s="24" t="str">
        <f>IF(E18="","",E18)</f>
        <v>Vyplň údaj</v>
      </c>
      <c r="I115" s="26" t="s">
        <v>34</v>
      </c>
      <c r="J115" s="29" t="str">
        <f>E24</f>
        <v xml:space="preserve"> 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131</v>
      </c>
      <c r="D117" s="113" t="s">
        <v>61</v>
      </c>
      <c r="E117" s="113" t="s">
        <v>57</v>
      </c>
      <c r="F117" s="113" t="s">
        <v>58</v>
      </c>
      <c r="G117" s="113" t="s">
        <v>132</v>
      </c>
      <c r="H117" s="113" t="s">
        <v>133</v>
      </c>
      <c r="I117" s="113" t="s">
        <v>134</v>
      </c>
      <c r="J117" s="114" t="s">
        <v>123</v>
      </c>
      <c r="K117" s="115" t="s">
        <v>135</v>
      </c>
      <c r="L117" s="111"/>
      <c r="M117" s="58" t="s">
        <v>1</v>
      </c>
      <c r="N117" s="59" t="s">
        <v>40</v>
      </c>
      <c r="O117" s="59" t="s">
        <v>136</v>
      </c>
      <c r="P117" s="59" t="s">
        <v>137</v>
      </c>
      <c r="Q117" s="59" t="s">
        <v>138</v>
      </c>
      <c r="R117" s="59" t="s">
        <v>139</v>
      </c>
      <c r="S117" s="59" t="s">
        <v>140</v>
      </c>
      <c r="T117" s="60" t="s">
        <v>141</v>
      </c>
    </row>
    <row r="118" spans="2:65" s="1" customFormat="1" ht="22.9" customHeight="1">
      <c r="B118" s="31"/>
      <c r="C118" s="63" t="s">
        <v>142</v>
      </c>
      <c r="J118" s="116">
        <f>BK118</f>
        <v>0</v>
      </c>
      <c r="L118" s="31"/>
      <c r="M118" s="61"/>
      <c r="N118" s="52"/>
      <c r="O118" s="52"/>
      <c r="P118" s="117">
        <f>P119</f>
        <v>0</v>
      </c>
      <c r="Q118" s="52"/>
      <c r="R118" s="117">
        <f>R119</f>
        <v>0</v>
      </c>
      <c r="S118" s="52"/>
      <c r="T118" s="118">
        <f>T119</f>
        <v>0</v>
      </c>
      <c r="AT118" s="16" t="s">
        <v>75</v>
      </c>
      <c r="AU118" s="16" t="s">
        <v>125</v>
      </c>
      <c r="BK118" s="119">
        <f>BK119</f>
        <v>0</v>
      </c>
    </row>
    <row r="119" spans="2:65" s="11" customFormat="1" ht="25.9" customHeight="1">
      <c r="B119" s="120"/>
      <c r="D119" s="121" t="s">
        <v>75</v>
      </c>
      <c r="E119" s="122" t="s">
        <v>143</v>
      </c>
      <c r="F119" s="122" t="s">
        <v>144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0</v>
      </c>
      <c r="T119" s="127">
        <f>T120</f>
        <v>0</v>
      </c>
      <c r="AR119" s="121" t="s">
        <v>145</v>
      </c>
      <c r="AT119" s="128" t="s">
        <v>75</v>
      </c>
      <c r="AU119" s="128" t="s">
        <v>76</v>
      </c>
      <c r="AY119" s="121" t="s">
        <v>146</v>
      </c>
      <c r="BK119" s="129">
        <f>BK120</f>
        <v>0</v>
      </c>
    </row>
    <row r="120" spans="2:65" s="11" customFormat="1" ht="22.9" customHeight="1">
      <c r="B120" s="120"/>
      <c r="D120" s="121" t="s">
        <v>75</v>
      </c>
      <c r="E120" s="130" t="s">
        <v>147</v>
      </c>
      <c r="F120" s="130" t="s">
        <v>148</v>
      </c>
      <c r="I120" s="123"/>
      <c r="J120" s="131">
        <f>BK120</f>
        <v>0</v>
      </c>
      <c r="L120" s="120"/>
      <c r="M120" s="125"/>
      <c r="P120" s="126">
        <f>SUM(P121:P123)</f>
        <v>0</v>
      </c>
      <c r="R120" s="126">
        <f>SUM(R121:R123)</f>
        <v>0</v>
      </c>
      <c r="T120" s="127">
        <f>SUM(T121:T123)</f>
        <v>0</v>
      </c>
      <c r="AR120" s="121" t="s">
        <v>145</v>
      </c>
      <c r="AT120" s="128" t="s">
        <v>75</v>
      </c>
      <c r="AU120" s="128" t="s">
        <v>84</v>
      </c>
      <c r="AY120" s="121" t="s">
        <v>146</v>
      </c>
      <c r="BK120" s="129">
        <f>SUM(BK121:BK123)</f>
        <v>0</v>
      </c>
    </row>
    <row r="121" spans="2:65" s="1" customFormat="1" ht="16.5" customHeight="1">
      <c r="B121" s="132"/>
      <c r="C121" s="133" t="s">
        <v>84</v>
      </c>
      <c r="D121" s="133" t="s">
        <v>149</v>
      </c>
      <c r="E121" s="134" t="s">
        <v>172</v>
      </c>
      <c r="F121" s="135" t="s">
        <v>173</v>
      </c>
      <c r="G121" s="136" t="s">
        <v>152</v>
      </c>
      <c r="H121" s="137">
        <v>1</v>
      </c>
      <c r="I121" s="138"/>
      <c r="J121" s="139">
        <f>ROUND(I121*H121,2)</f>
        <v>0</v>
      </c>
      <c r="K121" s="140"/>
      <c r="L121" s="31"/>
      <c r="M121" s="141" t="s">
        <v>1</v>
      </c>
      <c r="N121" s="142" t="s">
        <v>41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153</v>
      </c>
      <c r="AT121" s="145" t="s">
        <v>149</v>
      </c>
      <c r="AU121" s="145" t="s">
        <v>86</v>
      </c>
      <c r="AY121" s="16" t="s">
        <v>146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6" t="s">
        <v>84</v>
      </c>
      <c r="BK121" s="146">
        <f>ROUND(I121*H121,2)</f>
        <v>0</v>
      </c>
      <c r="BL121" s="16" t="s">
        <v>153</v>
      </c>
      <c r="BM121" s="145" t="s">
        <v>201</v>
      </c>
    </row>
    <row r="122" spans="2:65" s="1" customFormat="1">
      <c r="B122" s="31"/>
      <c r="D122" s="147" t="s">
        <v>155</v>
      </c>
      <c r="F122" s="148" t="s">
        <v>173</v>
      </c>
      <c r="I122" s="149"/>
      <c r="L122" s="31"/>
      <c r="M122" s="150"/>
      <c r="T122" s="55"/>
      <c r="AT122" s="16" t="s">
        <v>155</v>
      </c>
      <c r="AU122" s="16" t="s">
        <v>86</v>
      </c>
    </row>
    <row r="123" spans="2:65" s="1" customFormat="1">
      <c r="B123" s="31"/>
      <c r="D123" s="147" t="s">
        <v>156</v>
      </c>
      <c r="F123" s="151" t="s">
        <v>202</v>
      </c>
      <c r="I123" s="149"/>
      <c r="L123" s="31"/>
      <c r="M123" s="152"/>
      <c r="N123" s="153"/>
      <c r="O123" s="153"/>
      <c r="P123" s="153"/>
      <c r="Q123" s="153"/>
      <c r="R123" s="153"/>
      <c r="S123" s="153"/>
      <c r="T123" s="154"/>
      <c r="AT123" s="16" t="s">
        <v>156</v>
      </c>
      <c r="AU123" s="16" t="s">
        <v>86</v>
      </c>
    </row>
    <row r="124" spans="2:65" s="1" customFormat="1" ht="6.95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31"/>
    </row>
  </sheetData>
  <autoFilter ref="C117:K123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92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16.5" hidden="1" customHeight="1">
      <c r="B9" s="31"/>
      <c r="E9" s="191" t="s">
        <v>203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ROUND(J120,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ROUND((SUM(BE120:BE157)),  2)</f>
        <v>0</v>
      </c>
      <c r="I33" s="91">
        <v>0.21</v>
      </c>
      <c r="J33" s="90">
        <f>ROUND(((SUM(BE120:BE157))*I33),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ROUND((SUM(BF120:BF157)),  2)</f>
        <v>0</v>
      </c>
      <c r="I34" s="91">
        <v>0.15</v>
      </c>
      <c r="J34" s="90">
        <f>ROUND(((SUM(BF120:BF157))*I34),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ROUND((SUM(BG120:BG157)),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ROUND((SUM(BH120:BH157)),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ROUND((SUM(BI120:BI157)),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16.5" customHeight="1">
      <c r="B87" s="31"/>
      <c r="E87" s="191" t="str">
        <f>E9</f>
        <v>SO 001.3 - Vedlejší a ostatní náklady - Zastavěné území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J120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126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127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128</v>
      </c>
      <c r="E99" s="109"/>
      <c r="F99" s="109"/>
      <c r="G99" s="109"/>
      <c r="H99" s="109"/>
      <c r="I99" s="109"/>
      <c r="J99" s="110">
        <f>J150</f>
        <v>0</v>
      </c>
      <c r="L99" s="107"/>
    </row>
    <row r="100" spans="2:12" s="9" customFormat="1" ht="19.899999999999999" customHeight="1">
      <c r="B100" s="107"/>
      <c r="D100" s="108" t="s">
        <v>129</v>
      </c>
      <c r="E100" s="109"/>
      <c r="F100" s="109"/>
      <c r="G100" s="109"/>
      <c r="H100" s="109"/>
      <c r="I100" s="109"/>
      <c r="J100" s="110">
        <f>J151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130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5" t="str">
        <f>E7</f>
        <v>Záchlumí - cesta od Valachu do České Rybné</v>
      </c>
      <c r="F110" s="226"/>
      <c r="G110" s="226"/>
      <c r="H110" s="226"/>
      <c r="L110" s="31"/>
    </row>
    <row r="111" spans="2:12" s="1" customFormat="1" ht="12" customHeight="1">
      <c r="B111" s="31"/>
      <c r="C111" s="26" t="s">
        <v>118</v>
      </c>
      <c r="L111" s="31"/>
    </row>
    <row r="112" spans="2:12" s="1" customFormat="1" ht="16.5" customHeight="1">
      <c r="B112" s="31"/>
      <c r="E112" s="191" t="str">
        <f>E9</f>
        <v>SO 001.3 - Vedlejší a ostatní náklady - Zastavěné území</v>
      </c>
      <c r="F112" s="227"/>
      <c r="G112" s="227"/>
      <c r="H112" s="227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2. 5. 2024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29</v>
      </c>
      <c r="J116" s="29" t="str">
        <f>E21</f>
        <v>IDProjekt s.r.o.</v>
      </c>
      <c r="L116" s="31"/>
    </row>
    <row r="117" spans="2:65" s="1" customFormat="1" ht="15.2" customHeight="1">
      <c r="B117" s="31"/>
      <c r="C117" s="26" t="s">
        <v>27</v>
      </c>
      <c r="F117" s="24" t="str">
        <f>IF(E18="","",E18)</f>
        <v>Vyplň údaj</v>
      </c>
      <c r="I117" s="26" t="s">
        <v>34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131</v>
      </c>
      <c r="D119" s="113" t="s">
        <v>61</v>
      </c>
      <c r="E119" s="113" t="s">
        <v>57</v>
      </c>
      <c r="F119" s="113" t="s">
        <v>58</v>
      </c>
      <c r="G119" s="113" t="s">
        <v>132</v>
      </c>
      <c r="H119" s="113" t="s">
        <v>133</v>
      </c>
      <c r="I119" s="113" t="s">
        <v>134</v>
      </c>
      <c r="J119" s="114" t="s">
        <v>123</v>
      </c>
      <c r="K119" s="115" t="s">
        <v>135</v>
      </c>
      <c r="L119" s="111"/>
      <c r="M119" s="58" t="s">
        <v>1</v>
      </c>
      <c r="N119" s="59" t="s">
        <v>40</v>
      </c>
      <c r="O119" s="59" t="s">
        <v>136</v>
      </c>
      <c r="P119" s="59" t="s">
        <v>137</v>
      </c>
      <c r="Q119" s="59" t="s">
        <v>138</v>
      </c>
      <c r="R119" s="59" t="s">
        <v>139</v>
      </c>
      <c r="S119" s="59" t="s">
        <v>140</v>
      </c>
      <c r="T119" s="60" t="s">
        <v>141</v>
      </c>
    </row>
    <row r="120" spans="2:65" s="1" customFormat="1" ht="22.9" customHeight="1">
      <c r="B120" s="31"/>
      <c r="C120" s="63" t="s">
        <v>142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75</v>
      </c>
      <c r="AU120" s="16" t="s">
        <v>125</v>
      </c>
      <c r="BK120" s="119">
        <f>BK121</f>
        <v>0</v>
      </c>
    </row>
    <row r="121" spans="2:65" s="11" customFormat="1" ht="25.9" customHeight="1">
      <c r="B121" s="120"/>
      <c r="D121" s="121" t="s">
        <v>75</v>
      </c>
      <c r="E121" s="122" t="s">
        <v>143</v>
      </c>
      <c r="F121" s="122" t="s">
        <v>144</v>
      </c>
      <c r="I121" s="123"/>
      <c r="J121" s="124">
        <f>BK121</f>
        <v>0</v>
      </c>
      <c r="L121" s="120"/>
      <c r="M121" s="125"/>
      <c r="P121" s="126">
        <f>P122+P150+P151</f>
        <v>0</v>
      </c>
      <c r="R121" s="126">
        <f>R122+R150+R151</f>
        <v>0</v>
      </c>
      <c r="T121" s="127">
        <f>T122+T150+T151</f>
        <v>0</v>
      </c>
      <c r="AR121" s="121" t="s">
        <v>145</v>
      </c>
      <c r="AT121" s="128" t="s">
        <v>75</v>
      </c>
      <c r="AU121" s="128" t="s">
        <v>76</v>
      </c>
      <c r="AY121" s="121" t="s">
        <v>146</v>
      </c>
      <c r="BK121" s="129">
        <f>BK122+BK150+BK151</f>
        <v>0</v>
      </c>
    </row>
    <row r="122" spans="2:65" s="11" customFormat="1" ht="22.9" customHeight="1">
      <c r="B122" s="120"/>
      <c r="D122" s="121" t="s">
        <v>75</v>
      </c>
      <c r="E122" s="130" t="s">
        <v>147</v>
      </c>
      <c r="F122" s="130" t="s">
        <v>148</v>
      </c>
      <c r="I122" s="123"/>
      <c r="J122" s="131">
        <f>BK122</f>
        <v>0</v>
      </c>
      <c r="L122" s="120"/>
      <c r="M122" s="125"/>
      <c r="P122" s="126">
        <f>SUM(P123:P149)</f>
        <v>0</v>
      </c>
      <c r="R122" s="126">
        <f>SUM(R123:R149)</f>
        <v>0</v>
      </c>
      <c r="T122" s="127">
        <f>SUM(T123:T149)</f>
        <v>0</v>
      </c>
      <c r="AR122" s="121" t="s">
        <v>145</v>
      </c>
      <c r="AT122" s="128" t="s">
        <v>75</v>
      </c>
      <c r="AU122" s="128" t="s">
        <v>84</v>
      </c>
      <c r="AY122" s="121" t="s">
        <v>146</v>
      </c>
      <c r="BK122" s="129">
        <f>SUM(BK123:BK149)</f>
        <v>0</v>
      </c>
    </row>
    <row r="123" spans="2:65" s="1" customFormat="1" ht="16.5" customHeight="1">
      <c r="B123" s="132"/>
      <c r="C123" s="133" t="s">
        <v>84</v>
      </c>
      <c r="D123" s="133" t="s">
        <v>149</v>
      </c>
      <c r="E123" s="134" t="s">
        <v>150</v>
      </c>
      <c r="F123" s="135" t="s">
        <v>151</v>
      </c>
      <c r="G123" s="136" t="s">
        <v>152</v>
      </c>
      <c r="H123" s="137">
        <v>0.1</v>
      </c>
      <c r="I123" s="138"/>
      <c r="J123" s="139">
        <f>ROUND(I123*H123,2)</f>
        <v>0</v>
      </c>
      <c r="K123" s="140"/>
      <c r="L123" s="31"/>
      <c r="M123" s="141" t="s">
        <v>1</v>
      </c>
      <c r="N123" s="142" t="s">
        <v>41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153</v>
      </c>
      <c r="AT123" s="145" t="s">
        <v>149</v>
      </c>
      <c r="AU123" s="145" t="s">
        <v>86</v>
      </c>
      <c r="AY123" s="16" t="s">
        <v>146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84</v>
      </c>
      <c r="BK123" s="146">
        <f>ROUND(I123*H123,2)</f>
        <v>0</v>
      </c>
      <c r="BL123" s="16" t="s">
        <v>153</v>
      </c>
      <c r="BM123" s="145" t="s">
        <v>204</v>
      </c>
    </row>
    <row r="124" spans="2:65" s="1" customFormat="1">
      <c r="B124" s="31"/>
      <c r="D124" s="147" t="s">
        <v>155</v>
      </c>
      <c r="F124" s="148" t="s">
        <v>151</v>
      </c>
      <c r="I124" s="149"/>
      <c r="L124" s="31"/>
      <c r="M124" s="150"/>
      <c r="T124" s="55"/>
      <c r="AT124" s="16" t="s">
        <v>155</v>
      </c>
      <c r="AU124" s="16" t="s">
        <v>86</v>
      </c>
    </row>
    <row r="125" spans="2:65" s="1" customFormat="1">
      <c r="B125" s="31"/>
      <c r="D125" s="147" t="s">
        <v>156</v>
      </c>
      <c r="F125" s="151" t="s">
        <v>157</v>
      </c>
      <c r="I125" s="149"/>
      <c r="L125" s="31"/>
      <c r="M125" s="150"/>
      <c r="T125" s="55"/>
      <c r="AT125" s="16" t="s">
        <v>156</v>
      </c>
      <c r="AU125" s="16" t="s">
        <v>86</v>
      </c>
    </row>
    <row r="126" spans="2:65" s="1" customFormat="1" ht="16.5" customHeight="1">
      <c r="B126" s="132"/>
      <c r="C126" s="133" t="s">
        <v>86</v>
      </c>
      <c r="D126" s="133" t="s">
        <v>149</v>
      </c>
      <c r="E126" s="134" t="s">
        <v>158</v>
      </c>
      <c r="F126" s="135" t="s">
        <v>159</v>
      </c>
      <c r="G126" s="136" t="s">
        <v>152</v>
      </c>
      <c r="H126" s="137">
        <v>0.1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41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153</v>
      </c>
      <c r="AT126" s="145" t="s">
        <v>149</v>
      </c>
      <c r="AU126" s="145" t="s">
        <v>86</v>
      </c>
      <c r="AY126" s="16" t="s">
        <v>146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84</v>
      </c>
      <c r="BK126" s="146">
        <f>ROUND(I126*H126,2)</f>
        <v>0</v>
      </c>
      <c r="BL126" s="16" t="s">
        <v>153</v>
      </c>
      <c r="BM126" s="145" t="s">
        <v>205</v>
      </c>
    </row>
    <row r="127" spans="2:65" s="1" customFormat="1">
      <c r="B127" s="31"/>
      <c r="D127" s="147" t="s">
        <v>155</v>
      </c>
      <c r="F127" s="148" t="s">
        <v>159</v>
      </c>
      <c r="I127" s="149"/>
      <c r="L127" s="31"/>
      <c r="M127" s="150"/>
      <c r="T127" s="55"/>
      <c r="AT127" s="16" t="s">
        <v>155</v>
      </c>
      <c r="AU127" s="16" t="s">
        <v>86</v>
      </c>
    </row>
    <row r="128" spans="2:65" s="1" customFormat="1">
      <c r="B128" s="31"/>
      <c r="D128" s="147" t="s">
        <v>156</v>
      </c>
      <c r="F128" s="151" t="s">
        <v>161</v>
      </c>
      <c r="I128" s="149"/>
      <c r="L128" s="31"/>
      <c r="M128" s="150"/>
      <c r="T128" s="55"/>
      <c r="AT128" s="16" t="s">
        <v>156</v>
      </c>
      <c r="AU128" s="16" t="s">
        <v>86</v>
      </c>
    </row>
    <row r="129" spans="2:65" s="1" customFormat="1" ht="16.5" customHeight="1">
      <c r="B129" s="132"/>
      <c r="C129" s="133" t="s">
        <v>162</v>
      </c>
      <c r="D129" s="133" t="s">
        <v>149</v>
      </c>
      <c r="E129" s="134" t="s">
        <v>163</v>
      </c>
      <c r="F129" s="135" t="s">
        <v>164</v>
      </c>
      <c r="G129" s="136" t="s">
        <v>152</v>
      </c>
      <c r="H129" s="137">
        <v>0.1</v>
      </c>
      <c r="I129" s="138"/>
      <c r="J129" s="139">
        <f>ROUND(I129*H129,2)</f>
        <v>0</v>
      </c>
      <c r="K129" s="140"/>
      <c r="L129" s="31"/>
      <c r="M129" s="141" t="s">
        <v>1</v>
      </c>
      <c r="N129" s="142" t="s">
        <v>41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153</v>
      </c>
      <c r="AT129" s="145" t="s">
        <v>149</v>
      </c>
      <c r="AU129" s="145" t="s">
        <v>86</v>
      </c>
      <c r="AY129" s="16" t="s">
        <v>146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6" t="s">
        <v>84</v>
      </c>
      <c r="BK129" s="146">
        <f>ROUND(I129*H129,2)</f>
        <v>0</v>
      </c>
      <c r="BL129" s="16" t="s">
        <v>153</v>
      </c>
      <c r="BM129" s="145" t="s">
        <v>206</v>
      </c>
    </row>
    <row r="130" spans="2:65" s="1" customFormat="1">
      <c r="B130" s="31"/>
      <c r="D130" s="147" t="s">
        <v>155</v>
      </c>
      <c r="F130" s="148" t="s">
        <v>164</v>
      </c>
      <c r="I130" s="149"/>
      <c r="L130" s="31"/>
      <c r="M130" s="150"/>
      <c r="T130" s="55"/>
      <c r="AT130" s="16" t="s">
        <v>155</v>
      </c>
      <c r="AU130" s="16" t="s">
        <v>86</v>
      </c>
    </row>
    <row r="131" spans="2:65" s="1" customFormat="1">
      <c r="B131" s="31"/>
      <c r="D131" s="147" t="s">
        <v>156</v>
      </c>
      <c r="F131" s="151" t="s">
        <v>166</v>
      </c>
      <c r="I131" s="149"/>
      <c r="L131" s="31"/>
      <c r="M131" s="150"/>
      <c r="T131" s="55"/>
      <c r="AT131" s="16" t="s">
        <v>156</v>
      </c>
      <c r="AU131" s="16" t="s">
        <v>86</v>
      </c>
    </row>
    <row r="132" spans="2:65" s="1" customFormat="1" ht="16.5" customHeight="1">
      <c r="B132" s="132"/>
      <c r="C132" s="133" t="s">
        <v>167</v>
      </c>
      <c r="D132" s="133" t="s">
        <v>149</v>
      </c>
      <c r="E132" s="134" t="s">
        <v>168</v>
      </c>
      <c r="F132" s="135" t="s">
        <v>169</v>
      </c>
      <c r="G132" s="136" t="s">
        <v>152</v>
      </c>
      <c r="H132" s="137">
        <v>0.1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41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153</v>
      </c>
      <c r="AT132" s="145" t="s">
        <v>149</v>
      </c>
      <c r="AU132" s="145" t="s">
        <v>86</v>
      </c>
      <c r="AY132" s="16" t="s">
        <v>146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84</v>
      </c>
      <c r="BK132" s="146">
        <f>ROUND(I132*H132,2)</f>
        <v>0</v>
      </c>
      <c r="BL132" s="16" t="s">
        <v>153</v>
      </c>
      <c r="BM132" s="145" t="s">
        <v>207</v>
      </c>
    </row>
    <row r="133" spans="2:65" s="1" customFormat="1">
      <c r="B133" s="31"/>
      <c r="D133" s="147" t="s">
        <v>155</v>
      </c>
      <c r="F133" s="148" t="s">
        <v>169</v>
      </c>
      <c r="I133" s="149"/>
      <c r="L133" s="31"/>
      <c r="M133" s="150"/>
      <c r="T133" s="55"/>
      <c r="AT133" s="16" t="s">
        <v>155</v>
      </c>
      <c r="AU133" s="16" t="s">
        <v>86</v>
      </c>
    </row>
    <row r="134" spans="2:65" s="1" customFormat="1">
      <c r="B134" s="31"/>
      <c r="D134" s="147" t="s">
        <v>156</v>
      </c>
      <c r="F134" s="151" t="s">
        <v>171</v>
      </c>
      <c r="I134" s="149"/>
      <c r="L134" s="31"/>
      <c r="M134" s="150"/>
      <c r="T134" s="55"/>
      <c r="AT134" s="16" t="s">
        <v>156</v>
      </c>
      <c r="AU134" s="16" t="s">
        <v>86</v>
      </c>
    </row>
    <row r="135" spans="2:65" s="1" customFormat="1" ht="16.5" customHeight="1">
      <c r="B135" s="132"/>
      <c r="C135" s="133" t="s">
        <v>145</v>
      </c>
      <c r="D135" s="133" t="s">
        <v>149</v>
      </c>
      <c r="E135" s="134" t="s">
        <v>172</v>
      </c>
      <c r="F135" s="135" t="s">
        <v>173</v>
      </c>
      <c r="G135" s="136" t="s">
        <v>152</v>
      </c>
      <c r="H135" s="137">
        <v>0.1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41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153</v>
      </c>
      <c r="AT135" s="145" t="s">
        <v>149</v>
      </c>
      <c r="AU135" s="145" t="s">
        <v>86</v>
      </c>
      <c r="AY135" s="16" t="s">
        <v>146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84</v>
      </c>
      <c r="BK135" s="146">
        <f>ROUND(I135*H135,2)</f>
        <v>0</v>
      </c>
      <c r="BL135" s="16" t="s">
        <v>153</v>
      </c>
      <c r="BM135" s="145" t="s">
        <v>208</v>
      </c>
    </row>
    <row r="136" spans="2:65" s="1" customFormat="1">
      <c r="B136" s="31"/>
      <c r="D136" s="147" t="s">
        <v>155</v>
      </c>
      <c r="F136" s="148" t="s">
        <v>173</v>
      </c>
      <c r="I136" s="149"/>
      <c r="L136" s="31"/>
      <c r="M136" s="150"/>
      <c r="T136" s="55"/>
      <c r="AT136" s="16" t="s">
        <v>155</v>
      </c>
      <c r="AU136" s="16" t="s">
        <v>86</v>
      </c>
    </row>
    <row r="137" spans="2:65" s="1" customFormat="1">
      <c r="B137" s="31"/>
      <c r="D137" s="147" t="s">
        <v>156</v>
      </c>
      <c r="F137" s="151" t="s">
        <v>175</v>
      </c>
      <c r="I137" s="149"/>
      <c r="L137" s="31"/>
      <c r="M137" s="150"/>
      <c r="T137" s="55"/>
      <c r="AT137" s="16" t="s">
        <v>156</v>
      </c>
      <c r="AU137" s="16" t="s">
        <v>86</v>
      </c>
    </row>
    <row r="138" spans="2:65" s="1" customFormat="1" ht="16.5" customHeight="1">
      <c r="B138" s="132"/>
      <c r="C138" s="133" t="s">
        <v>176</v>
      </c>
      <c r="D138" s="133" t="s">
        <v>149</v>
      </c>
      <c r="E138" s="134" t="s">
        <v>177</v>
      </c>
      <c r="F138" s="135" t="s">
        <v>178</v>
      </c>
      <c r="G138" s="136" t="s">
        <v>152</v>
      </c>
      <c r="H138" s="137">
        <v>0.1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41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153</v>
      </c>
      <c r="AT138" s="145" t="s">
        <v>149</v>
      </c>
      <c r="AU138" s="145" t="s">
        <v>86</v>
      </c>
      <c r="AY138" s="16" t="s">
        <v>146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84</v>
      </c>
      <c r="BK138" s="146">
        <f>ROUND(I138*H138,2)</f>
        <v>0</v>
      </c>
      <c r="BL138" s="16" t="s">
        <v>153</v>
      </c>
      <c r="BM138" s="145" t="s">
        <v>209</v>
      </c>
    </row>
    <row r="139" spans="2:65" s="1" customFormat="1">
      <c r="B139" s="31"/>
      <c r="D139" s="147" t="s">
        <v>155</v>
      </c>
      <c r="F139" s="148" t="s">
        <v>178</v>
      </c>
      <c r="I139" s="149"/>
      <c r="L139" s="31"/>
      <c r="M139" s="150"/>
      <c r="T139" s="55"/>
      <c r="AT139" s="16" t="s">
        <v>155</v>
      </c>
      <c r="AU139" s="16" t="s">
        <v>86</v>
      </c>
    </row>
    <row r="140" spans="2:65" s="1" customFormat="1">
      <c r="B140" s="31"/>
      <c r="D140" s="147" t="s">
        <v>156</v>
      </c>
      <c r="F140" s="151" t="s">
        <v>180</v>
      </c>
      <c r="I140" s="149"/>
      <c r="L140" s="31"/>
      <c r="M140" s="150"/>
      <c r="T140" s="55"/>
      <c r="AT140" s="16" t="s">
        <v>156</v>
      </c>
      <c r="AU140" s="16" t="s">
        <v>86</v>
      </c>
    </row>
    <row r="141" spans="2:65" s="1" customFormat="1" ht="16.5" customHeight="1">
      <c r="B141" s="132"/>
      <c r="C141" s="133" t="s">
        <v>181</v>
      </c>
      <c r="D141" s="133" t="s">
        <v>149</v>
      </c>
      <c r="E141" s="134" t="s">
        <v>182</v>
      </c>
      <c r="F141" s="135" t="s">
        <v>183</v>
      </c>
      <c r="G141" s="136" t="s">
        <v>152</v>
      </c>
      <c r="H141" s="137">
        <v>0.1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41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153</v>
      </c>
      <c r="AT141" s="145" t="s">
        <v>149</v>
      </c>
      <c r="AU141" s="145" t="s">
        <v>86</v>
      </c>
      <c r="AY141" s="16" t="s">
        <v>146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84</v>
      </c>
      <c r="BK141" s="146">
        <f>ROUND(I141*H141,2)</f>
        <v>0</v>
      </c>
      <c r="BL141" s="16" t="s">
        <v>153</v>
      </c>
      <c r="BM141" s="145" t="s">
        <v>210</v>
      </c>
    </row>
    <row r="142" spans="2:65" s="1" customFormat="1">
      <c r="B142" s="31"/>
      <c r="D142" s="147" t="s">
        <v>155</v>
      </c>
      <c r="F142" s="148" t="s">
        <v>183</v>
      </c>
      <c r="I142" s="149"/>
      <c r="L142" s="31"/>
      <c r="M142" s="150"/>
      <c r="T142" s="55"/>
      <c r="AT142" s="16" t="s">
        <v>155</v>
      </c>
      <c r="AU142" s="16" t="s">
        <v>86</v>
      </c>
    </row>
    <row r="143" spans="2:65" s="1" customFormat="1">
      <c r="B143" s="31"/>
      <c r="D143" s="147" t="s">
        <v>156</v>
      </c>
      <c r="F143" s="151" t="s">
        <v>185</v>
      </c>
      <c r="I143" s="149"/>
      <c r="L143" s="31"/>
      <c r="M143" s="150"/>
      <c r="T143" s="55"/>
      <c r="AT143" s="16" t="s">
        <v>156</v>
      </c>
      <c r="AU143" s="16" t="s">
        <v>86</v>
      </c>
    </row>
    <row r="144" spans="2:65" s="1" customFormat="1" ht="16.5" customHeight="1">
      <c r="B144" s="132"/>
      <c r="C144" s="133" t="s">
        <v>188</v>
      </c>
      <c r="D144" s="133" t="s">
        <v>149</v>
      </c>
      <c r="E144" s="134" t="s">
        <v>211</v>
      </c>
      <c r="F144" s="135" t="s">
        <v>212</v>
      </c>
      <c r="G144" s="136" t="s">
        <v>152</v>
      </c>
      <c r="H144" s="137">
        <v>1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41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153</v>
      </c>
      <c r="AT144" s="145" t="s">
        <v>149</v>
      </c>
      <c r="AU144" s="145" t="s">
        <v>86</v>
      </c>
      <c r="AY144" s="16" t="s">
        <v>146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84</v>
      </c>
      <c r="BK144" s="146">
        <f>ROUND(I144*H144,2)</f>
        <v>0</v>
      </c>
      <c r="BL144" s="16" t="s">
        <v>153</v>
      </c>
      <c r="BM144" s="145" t="s">
        <v>213</v>
      </c>
    </row>
    <row r="145" spans="2:65" s="1" customFormat="1">
      <c r="B145" s="31"/>
      <c r="D145" s="147" t="s">
        <v>155</v>
      </c>
      <c r="F145" s="148" t="s">
        <v>212</v>
      </c>
      <c r="I145" s="149"/>
      <c r="L145" s="31"/>
      <c r="M145" s="150"/>
      <c r="T145" s="55"/>
      <c r="AT145" s="16" t="s">
        <v>155</v>
      </c>
      <c r="AU145" s="16" t="s">
        <v>86</v>
      </c>
    </row>
    <row r="146" spans="2:65" s="1" customFormat="1">
      <c r="B146" s="31"/>
      <c r="D146" s="147" t="s">
        <v>156</v>
      </c>
      <c r="F146" s="151" t="s">
        <v>214</v>
      </c>
      <c r="I146" s="149"/>
      <c r="L146" s="31"/>
      <c r="M146" s="150"/>
      <c r="T146" s="55"/>
      <c r="AT146" s="16" t="s">
        <v>156</v>
      </c>
      <c r="AU146" s="16" t="s">
        <v>86</v>
      </c>
    </row>
    <row r="147" spans="2:65" s="1" customFormat="1" ht="16.5" customHeight="1">
      <c r="B147" s="132"/>
      <c r="C147" s="133" t="s">
        <v>195</v>
      </c>
      <c r="D147" s="133" t="s">
        <v>149</v>
      </c>
      <c r="E147" s="134" t="s">
        <v>215</v>
      </c>
      <c r="F147" s="135" t="s">
        <v>216</v>
      </c>
      <c r="G147" s="136" t="s">
        <v>152</v>
      </c>
      <c r="H147" s="137">
        <v>1</v>
      </c>
      <c r="I147" s="138"/>
      <c r="J147" s="139">
        <f>ROUND(I147*H147,2)</f>
        <v>0</v>
      </c>
      <c r="K147" s="140"/>
      <c r="L147" s="31"/>
      <c r="M147" s="141" t="s">
        <v>1</v>
      </c>
      <c r="N147" s="142" t="s">
        <v>41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153</v>
      </c>
      <c r="AT147" s="145" t="s">
        <v>149</v>
      </c>
      <c r="AU147" s="145" t="s">
        <v>86</v>
      </c>
      <c r="AY147" s="16" t="s">
        <v>146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84</v>
      </c>
      <c r="BK147" s="146">
        <f>ROUND(I147*H147,2)</f>
        <v>0</v>
      </c>
      <c r="BL147" s="16" t="s">
        <v>153</v>
      </c>
      <c r="BM147" s="145" t="s">
        <v>217</v>
      </c>
    </row>
    <row r="148" spans="2:65" s="1" customFormat="1">
      <c r="B148" s="31"/>
      <c r="D148" s="147" t="s">
        <v>155</v>
      </c>
      <c r="F148" s="148" t="s">
        <v>216</v>
      </c>
      <c r="I148" s="149"/>
      <c r="L148" s="31"/>
      <c r="M148" s="150"/>
      <c r="T148" s="55"/>
      <c r="AT148" s="16" t="s">
        <v>155</v>
      </c>
      <c r="AU148" s="16" t="s">
        <v>86</v>
      </c>
    </row>
    <row r="149" spans="2:65" s="1" customFormat="1">
      <c r="B149" s="31"/>
      <c r="D149" s="147" t="s">
        <v>156</v>
      </c>
      <c r="F149" s="151" t="s">
        <v>218</v>
      </c>
      <c r="I149" s="149"/>
      <c r="L149" s="31"/>
      <c r="M149" s="150"/>
      <c r="T149" s="55"/>
      <c r="AT149" s="16" t="s">
        <v>156</v>
      </c>
      <c r="AU149" s="16" t="s">
        <v>86</v>
      </c>
    </row>
    <row r="150" spans="2:65" s="11" customFormat="1" ht="22.9" customHeight="1">
      <c r="B150" s="120"/>
      <c r="D150" s="121" t="s">
        <v>75</v>
      </c>
      <c r="E150" s="130" t="s">
        <v>186</v>
      </c>
      <c r="F150" s="130" t="s">
        <v>187</v>
      </c>
      <c r="I150" s="123"/>
      <c r="J150" s="131">
        <f>BK150</f>
        <v>0</v>
      </c>
      <c r="L150" s="120"/>
      <c r="M150" s="125"/>
      <c r="P150" s="126">
        <v>0</v>
      </c>
      <c r="R150" s="126">
        <v>0</v>
      </c>
      <c r="T150" s="127">
        <v>0</v>
      </c>
      <c r="AR150" s="121" t="s">
        <v>145</v>
      </c>
      <c r="AT150" s="128" t="s">
        <v>75</v>
      </c>
      <c r="AU150" s="128" t="s">
        <v>84</v>
      </c>
      <c r="AY150" s="121" t="s">
        <v>146</v>
      </c>
      <c r="BK150" s="129">
        <v>0</v>
      </c>
    </row>
    <row r="151" spans="2:65" s="11" customFormat="1" ht="22.9" customHeight="1">
      <c r="B151" s="120"/>
      <c r="D151" s="121" t="s">
        <v>75</v>
      </c>
      <c r="E151" s="130" t="s">
        <v>193</v>
      </c>
      <c r="F151" s="130" t="s">
        <v>194</v>
      </c>
      <c r="I151" s="123"/>
      <c r="J151" s="131">
        <f>BK151</f>
        <v>0</v>
      </c>
      <c r="L151" s="120"/>
      <c r="M151" s="125"/>
      <c r="P151" s="126">
        <f>SUM(P152:P157)</f>
        <v>0</v>
      </c>
      <c r="R151" s="126">
        <f>SUM(R152:R157)</f>
        <v>0</v>
      </c>
      <c r="T151" s="127">
        <f>SUM(T152:T157)</f>
        <v>0</v>
      </c>
      <c r="AR151" s="121" t="s">
        <v>145</v>
      </c>
      <c r="AT151" s="128" t="s">
        <v>75</v>
      </c>
      <c r="AU151" s="128" t="s">
        <v>84</v>
      </c>
      <c r="AY151" s="121" t="s">
        <v>146</v>
      </c>
      <c r="BK151" s="129">
        <f>SUM(BK152:BK157)</f>
        <v>0</v>
      </c>
    </row>
    <row r="152" spans="2:65" s="1" customFormat="1" ht="21.75" customHeight="1">
      <c r="B152" s="132"/>
      <c r="C152" s="133" t="s">
        <v>219</v>
      </c>
      <c r="D152" s="133" t="s">
        <v>149</v>
      </c>
      <c r="E152" s="134" t="s">
        <v>196</v>
      </c>
      <c r="F152" s="135" t="s">
        <v>197</v>
      </c>
      <c r="G152" s="136" t="s">
        <v>152</v>
      </c>
      <c r="H152" s="137">
        <v>0.1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41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153</v>
      </c>
      <c r="AT152" s="145" t="s">
        <v>149</v>
      </c>
      <c r="AU152" s="145" t="s">
        <v>86</v>
      </c>
      <c r="AY152" s="16" t="s">
        <v>146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84</v>
      </c>
      <c r="BK152" s="146">
        <f>ROUND(I152*H152,2)</f>
        <v>0</v>
      </c>
      <c r="BL152" s="16" t="s">
        <v>153</v>
      </c>
      <c r="BM152" s="145" t="s">
        <v>220</v>
      </c>
    </row>
    <row r="153" spans="2:65" s="1" customFormat="1">
      <c r="B153" s="31"/>
      <c r="D153" s="147" t="s">
        <v>155</v>
      </c>
      <c r="F153" s="148" t="s">
        <v>197</v>
      </c>
      <c r="I153" s="149"/>
      <c r="L153" s="31"/>
      <c r="M153" s="150"/>
      <c r="T153" s="55"/>
      <c r="AT153" s="16" t="s">
        <v>155</v>
      </c>
      <c r="AU153" s="16" t="s">
        <v>86</v>
      </c>
    </row>
    <row r="154" spans="2:65" s="1" customFormat="1">
      <c r="B154" s="31"/>
      <c r="D154" s="147" t="s">
        <v>156</v>
      </c>
      <c r="F154" s="151" t="s">
        <v>199</v>
      </c>
      <c r="I154" s="149"/>
      <c r="L154" s="31"/>
      <c r="M154" s="150"/>
      <c r="T154" s="55"/>
      <c r="AT154" s="16" t="s">
        <v>156</v>
      </c>
      <c r="AU154" s="16" t="s">
        <v>86</v>
      </c>
    </row>
    <row r="155" spans="2:65" s="1" customFormat="1" ht="16.5" customHeight="1">
      <c r="B155" s="132"/>
      <c r="C155" s="133" t="s">
        <v>221</v>
      </c>
      <c r="D155" s="133" t="s">
        <v>149</v>
      </c>
      <c r="E155" s="134" t="s">
        <v>222</v>
      </c>
      <c r="F155" s="135" t="s">
        <v>223</v>
      </c>
      <c r="G155" s="136" t="s">
        <v>152</v>
      </c>
      <c r="H155" s="137">
        <v>1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41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153</v>
      </c>
      <c r="AT155" s="145" t="s">
        <v>149</v>
      </c>
      <c r="AU155" s="145" t="s">
        <v>86</v>
      </c>
      <c r="AY155" s="16" t="s">
        <v>146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84</v>
      </c>
      <c r="BK155" s="146">
        <f>ROUND(I155*H155,2)</f>
        <v>0</v>
      </c>
      <c r="BL155" s="16" t="s">
        <v>153</v>
      </c>
      <c r="BM155" s="145" t="s">
        <v>224</v>
      </c>
    </row>
    <row r="156" spans="2:65" s="1" customFormat="1">
      <c r="B156" s="31"/>
      <c r="D156" s="147" t="s">
        <v>155</v>
      </c>
      <c r="F156" s="148" t="s">
        <v>223</v>
      </c>
      <c r="I156" s="149"/>
      <c r="L156" s="31"/>
      <c r="M156" s="150"/>
      <c r="T156" s="55"/>
      <c r="AT156" s="16" t="s">
        <v>155</v>
      </c>
      <c r="AU156" s="16" t="s">
        <v>86</v>
      </c>
    </row>
    <row r="157" spans="2:65" s="1" customFormat="1">
      <c r="B157" s="31"/>
      <c r="D157" s="147" t="s">
        <v>156</v>
      </c>
      <c r="F157" s="151" t="s">
        <v>225</v>
      </c>
      <c r="I157" s="149"/>
      <c r="L157" s="31"/>
      <c r="M157" s="152"/>
      <c r="N157" s="153"/>
      <c r="O157" s="153"/>
      <c r="P157" s="153"/>
      <c r="Q157" s="153"/>
      <c r="R157" s="153"/>
      <c r="S157" s="153"/>
      <c r="T157" s="154"/>
      <c r="AT157" s="16" t="s">
        <v>156</v>
      </c>
      <c r="AU157" s="16" t="s">
        <v>86</v>
      </c>
    </row>
    <row r="158" spans="2:65" s="1" customFormat="1" ht="6.95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31"/>
    </row>
  </sheetData>
  <autoFilter ref="C119:K157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95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16.5" hidden="1" customHeight="1">
      <c r="B9" s="31"/>
      <c r="E9" s="191" t="s">
        <v>226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ROUND(J125,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ROUND((SUM(BE125:BE321)),  2)</f>
        <v>0</v>
      </c>
      <c r="I33" s="91">
        <v>0.21</v>
      </c>
      <c r="J33" s="90">
        <f>ROUND(((SUM(BE125:BE321))*I33),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ROUND((SUM(BF125:BF321)),  2)</f>
        <v>0</v>
      </c>
      <c r="I34" s="91">
        <v>0.15</v>
      </c>
      <c r="J34" s="90">
        <f>ROUND(((SUM(BF125:BF321))*I34),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ROUND((SUM(BG125:BG321)),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ROUND((SUM(BH125:BH321)),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ROUND((SUM(BI125:BI321)),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16.5" customHeight="1">
      <c r="B87" s="31"/>
      <c r="E87" s="191" t="str">
        <f>E9</f>
        <v>SO 101.1 - Komunikace - Mimo zastavěné území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J125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227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228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229</v>
      </c>
      <c r="E99" s="109"/>
      <c r="F99" s="109"/>
      <c r="G99" s="109"/>
      <c r="H99" s="109"/>
      <c r="I99" s="109"/>
      <c r="J99" s="110">
        <f>J225</f>
        <v>0</v>
      </c>
      <c r="L99" s="107"/>
    </row>
    <row r="100" spans="2:12" s="9" customFormat="1" ht="19.899999999999999" customHeight="1">
      <c r="B100" s="107"/>
      <c r="D100" s="108" t="s">
        <v>230</v>
      </c>
      <c r="E100" s="109"/>
      <c r="F100" s="109"/>
      <c r="G100" s="109"/>
      <c r="H100" s="109"/>
      <c r="I100" s="109"/>
      <c r="J100" s="110">
        <f>J226</f>
        <v>0</v>
      </c>
      <c r="L100" s="107"/>
    </row>
    <row r="101" spans="2:12" s="9" customFormat="1" ht="19.899999999999999" customHeight="1">
      <c r="B101" s="107"/>
      <c r="D101" s="108" t="s">
        <v>231</v>
      </c>
      <c r="E101" s="109"/>
      <c r="F101" s="109"/>
      <c r="G101" s="109"/>
      <c r="H101" s="109"/>
      <c r="I101" s="109"/>
      <c r="J101" s="110">
        <f>J235</f>
        <v>0</v>
      </c>
      <c r="L101" s="107"/>
    </row>
    <row r="102" spans="2:12" s="9" customFormat="1" ht="19.899999999999999" customHeight="1">
      <c r="B102" s="107"/>
      <c r="D102" s="108" t="s">
        <v>232</v>
      </c>
      <c r="E102" s="109"/>
      <c r="F102" s="109"/>
      <c r="G102" s="109"/>
      <c r="H102" s="109"/>
      <c r="I102" s="109"/>
      <c r="J102" s="110">
        <f>J281</f>
        <v>0</v>
      </c>
      <c r="L102" s="107"/>
    </row>
    <row r="103" spans="2:12" s="9" customFormat="1" ht="19.899999999999999" customHeight="1">
      <c r="B103" s="107"/>
      <c r="D103" s="108" t="s">
        <v>233</v>
      </c>
      <c r="E103" s="109"/>
      <c r="F103" s="109"/>
      <c r="G103" s="109"/>
      <c r="H103" s="109"/>
      <c r="I103" s="109"/>
      <c r="J103" s="110">
        <f>J282</f>
        <v>0</v>
      </c>
      <c r="L103" s="107"/>
    </row>
    <row r="104" spans="2:12" s="9" customFormat="1" ht="19.899999999999999" customHeight="1">
      <c r="B104" s="107"/>
      <c r="D104" s="108" t="s">
        <v>234</v>
      </c>
      <c r="E104" s="109"/>
      <c r="F104" s="109"/>
      <c r="G104" s="109"/>
      <c r="H104" s="109"/>
      <c r="I104" s="109"/>
      <c r="J104" s="110">
        <f>J296</f>
        <v>0</v>
      </c>
      <c r="L104" s="107"/>
    </row>
    <row r="105" spans="2:12" s="9" customFormat="1" ht="19.899999999999999" customHeight="1">
      <c r="B105" s="107"/>
      <c r="D105" s="108" t="s">
        <v>235</v>
      </c>
      <c r="E105" s="109"/>
      <c r="F105" s="109"/>
      <c r="G105" s="109"/>
      <c r="H105" s="109"/>
      <c r="I105" s="109"/>
      <c r="J105" s="110">
        <f>J319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130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5" t="str">
        <f>E7</f>
        <v>Záchlumí - cesta od Valachu do České Rybné</v>
      </c>
      <c r="F115" s="226"/>
      <c r="G115" s="226"/>
      <c r="H115" s="226"/>
      <c r="L115" s="31"/>
    </row>
    <row r="116" spans="2:65" s="1" customFormat="1" ht="12" customHeight="1">
      <c r="B116" s="31"/>
      <c r="C116" s="26" t="s">
        <v>118</v>
      </c>
      <c r="L116" s="31"/>
    </row>
    <row r="117" spans="2:65" s="1" customFormat="1" ht="16.5" customHeight="1">
      <c r="B117" s="31"/>
      <c r="E117" s="191" t="str">
        <f>E9</f>
        <v>SO 101.1 - Komunikace - Mimo zastavěné území</v>
      </c>
      <c r="F117" s="227"/>
      <c r="G117" s="227"/>
      <c r="H117" s="227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 xml:space="preserve"> </v>
      </c>
      <c r="I119" s="26" t="s">
        <v>22</v>
      </c>
      <c r="J119" s="51" t="str">
        <f>IF(J12="","",J12)</f>
        <v>2. 5. 2024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24</v>
      </c>
      <c r="F121" s="24" t="str">
        <f>E15</f>
        <v xml:space="preserve"> </v>
      </c>
      <c r="I121" s="26" t="s">
        <v>29</v>
      </c>
      <c r="J121" s="29" t="str">
        <f>E21</f>
        <v>IDProjekt s.r.o.</v>
      </c>
      <c r="L121" s="31"/>
    </row>
    <row r="122" spans="2:65" s="1" customFormat="1" ht="15.2" customHeight="1">
      <c r="B122" s="31"/>
      <c r="C122" s="26" t="s">
        <v>27</v>
      </c>
      <c r="F122" s="24" t="str">
        <f>IF(E18="","",E18)</f>
        <v>Vyplň údaj</v>
      </c>
      <c r="I122" s="26" t="s">
        <v>34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131</v>
      </c>
      <c r="D124" s="113" t="s">
        <v>61</v>
      </c>
      <c r="E124" s="113" t="s">
        <v>57</v>
      </c>
      <c r="F124" s="113" t="s">
        <v>58</v>
      </c>
      <c r="G124" s="113" t="s">
        <v>132</v>
      </c>
      <c r="H124" s="113" t="s">
        <v>133</v>
      </c>
      <c r="I124" s="113" t="s">
        <v>134</v>
      </c>
      <c r="J124" s="114" t="s">
        <v>123</v>
      </c>
      <c r="K124" s="115" t="s">
        <v>135</v>
      </c>
      <c r="L124" s="111"/>
      <c r="M124" s="58" t="s">
        <v>1</v>
      </c>
      <c r="N124" s="59" t="s">
        <v>40</v>
      </c>
      <c r="O124" s="59" t="s">
        <v>136</v>
      </c>
      <c r="P124" s="59" t="s">
        <v>137</v>
      </c>
      <c r="Q124" s="59" t="s">
        <v>138</v>
      </c>
      <c r="R124" s="59" t="s">
        <v>139</v>
      </c>
      <c r="S124" s="59" t="s">
        <v>140</v>
      </c>
      <c r="T124" s="60" t="s">
        <v>141</v>
      </c>
    </row>
    <row r="125" spans="2:65" s="1" customFormat="1" ht="22.9" customHeight="1">
      <c r="B125" s="31"/>
      <c r="C125" s="63" t="s">
        <v>142</v>
      </c>
      <c r="J125" s="116">
        <f>BK125</f>
        <v>0</v>
      </c>
      <c r="L125" s="31"/>
      <c r="M125" s="61"/>
      <c r="N125" s="52"/>
      <c r="O125" s="52"/>
      <c r="P125" s="117">
        <f>P126</f>
        <v>0</v>
      </c>
      <c r="Q125" s="52"/>
      <c r="R125" s="117">
        <f>R126</f>
        <v>1568.01709792</v>
      </c>
      <c r="S125" s="52"/>
      <c r="T125" s="118">
        <f>T126</f>
        <v>6062.0474999999997</v>
      </c>
      <c r="AT125" s="16" t="s">
        <v>75</v>
      </c>
      <c r="AU125" s="16" t="s">
        <v>125</v>
      </c>
      <c r="BK125" s="119">
        <f>BK126</f>
        <v>0</v>
      </c>
    </row>
    <row r="126" spans="2:65" s="11" customFormat="1" ht="25.9" customHeight="1">
      <c r="B126" s="120"/>
      <c r="D126" s="121" t="s">
        <v>75</v>
      </c>
      <c r="E126" s="122" t="s">
        <v>236</v>
      </c>
      <c r="F126" s="122" t="s">
        <v>237</v>
      </c>
      <c r="I126" s="123"/>
      <c r="J126" s="124">
        <f>BK126</f>
        <v>0</v>
      </c>
      <c r="L126" s="120"/>
      <c r="M126" s="125"/>
      <c r="P126" s="126">
        <f>P127+P225+P226+P235+P281+P282+P296+P319</f>
        <v>0</v>
      </c>
      <c r="R126" s="126">
        <f>R127+R225+R226+R235+R281+R282+R296+R319</f>
        <v>1568.01709792</v>
      </c>
      <c r="T126" s="127">
        <f>T127+T225+T226+T235+T281+T282+T296+T319</f>
        <v>6062.0474999999997</v>
      </c>
      <c r="AR126" s="121" t="s">
        <v>84</v>
      </c>
      <c r="AT126" s="128" t="s">
        <v>75</v>
      </c>
      <c r="AU126" s="128" t="s">
        <v>76</v>
      </c>
      <c r="AY126" s="121" t="s">
        <v>146</v>
      </c>
      <c r="BK126" s="129">
        <f>BK127+BK225+BK226+BK235+BK281+BK282+BK296+BK319</f>
        <v>0</v>
      </c>
    </row>
    <row r="127" spans="2:65" s="11" customFormat="1" ht="22.9" customHeight="1">
      <c r="B127" s="120"/>
      <c r="D127" s="121" t="s">
        <v>75</v>
      </c>
      <c r="E127" s="130" t="s">
        <v>84</v>
      </c>
      <c r="F127" s="130" t="s">
        <v>238</v>
      </c>
      <c r="I127" s="123"/>
      <c r="J127" s="131">
        <f>BK127</f>
        <v>0</v>
      </c>
      <c r="L127" s="120"/>
      <c r="M127" s="125"/>
      <c r="P127" s="126">
        <f>SUM(P128:P224)</f>
        <v>0</v>
      </c>
      <c r="R127" s="126">
        <f>SUM(R128:R224)</f>
        <v>821.84324000000004</v>
      </c>
      <c r="T127" s="127">
        <f>SUM(T128:T224)</f>
        <v>6058.5</v>
      </c>
      <c r="AR127" s="121" t="s">
        <v>84</v>
      </c>
      <c r="AT127" s="128" t="s">
        <v>75</v>
      </c>
      <c r="AU127" s="128" t="s">
        <v>84</v>
      </c>
      <c r="AY127" s="121" t="s">
        <v>146</v>
      </c>
      <c r="BK127" s="129">
        <f>SUM(BK128:BK224)</f>
        <v>0</v>
      </c>
    </row>
    <row r="128" spans="2:65" s="1" customFormat="1" ht="37.9" customHeight="1">
      <c r="B128" s="132"/>
      <c r="C128" s="133" t="s">
        <v>84</v>
      </c>
      <c r="D128" s="133" t="s">
        <v>149</v>
      </c>
      <c r="E128" s="134" t="s">
        <v>239</v>
      </c>
      <c r="F128" s="135" t="s">
        <v>240</v>
      </c>
      <c r="G128" s="136" t="s">
        <v>241</v>
      </c>
      <c r="H128" s="137">
        <v>20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41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167</v>
      </c>
      <c r="AT128" s="145" t="s">
        <v>149</v>
      </c>
      <c r="AU128" s="145" t="s">
        <v>86</v>
      </c>
      <c r="AY128" s="16" t="s">
        <v>146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84</v>
      </c>
      <c r="BK128" s="146">
        <f>ROUND(I128*H128,2)</f>
        <v>0</v>
      </c>
      <c r="BL128" s="16" t="s">
        <v>167</v>
      </c>
      <c r="BM128" s="145" t="s">
        <v>242</v>
      </c>
    </row>
    <row r="129" spans="2:65" s="1" customFormat="1">
      <c r="B129" s="31"/>
      <c r="D129" s="147" t="s">
        <v>155</v>
      </c>
      <c r="F129" s="148" t="s">
        <v>240</v>
      </c>
      <c r="I129" s="149"/>
      <c r="L129" s="31"/>
      <c r="M129" s="150"/>
      <c r="T129" s="55"/>
      <c r="AT129" s="16" t="s">
        <v>155</v>
      </c>
      <c r="AU129" s="16" t="s">
        <v>86</v>
      </c>
    </row>
    <row r="130" spans="2:65" s="1" customFormat="1">
      <c r="B130" s="31"/>
      <c r="D130" s="147" t="s">
        <v>156</v>
      </c>
      <c r="F130" s="151" t="s">
        <v>243</v>
      </c>
      <c r="I130" s="149"/>
      <c r="L130" s="31"/>
      <c r="M130" s="150"/>
      <c r="T130" s="55"/>
      <c r="AT130" s="16" t="s">
        <v>156</v>
      </c>
      <c r="AU130" s="16" t="s">
        <v>86</v>
      </c>
    </row>
    <row r="131" spans="2:65" s="1" customFormat="1" ht="24.2" customHeight="1">
      <c r="B131" s="132"/>
      <c r="C131" s="133" t="s">
        <v>86</v>
      </c>
      <c r="D131" s="133" t="s">
        <v>149</v>
      </c>
      <c r="E131" s="134" t="s">
        <v>244</v>
      </c>
      <c r="F131" s="135" t="s">
        <v>245</v>
      </c>
      <c r="G131" s="136" t="s">
        <v>246</v>
      </c>
      <c r="H131" s="137">
        <v>44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41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167</v>
      </c>
      <c r="AT131" s="145" t="s">
        <v>149</v>
      </c>
      <c r="AU131" s="145" t="s">
        <v>86</v>
      </c>
      <c r="AY131" s="16" t="s">
        <v>146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84</v>
      </c>
      <c r="BK131" s="146">
        <f>ROUND(I131*H131,2)</f>
        <v>0</v>
      </c>
      <c r="BL131" s="16" t="s">
        <v>167</v>
      </c>
      <c r="BM131" s="145" t="s">
        <v>247</v>
      </c>
    </row>
    <row r="132" spans="2:65" s="1" customFormat="1">
      <c r="B132" s="31"/>
      <c r="D132" s="147" t="s">
        <v>155</v>
      </c>
      <c r="F132" s="148" t="s">
        <v>245</v>
      </c>
      <c r="I132" s="149"/>
      <c r="L132" s="31"/>
      <c r="M132" s="150"/>
      <c r="T132" s="55"/>
      <c r="AT132" s="16" t="s">
        <v>155</v>
      </c>
      <c r="AU132" s="16" t="s">
        <v>86</v>
      </c>
    </row>
    <row r="133" spans="2:65" s="1" customFormat="1" ht="16.5" customHeight="1">
      <c r="B133" s="132"/>
      <c r="C133" s="133" t="s">
        <v>162</v>
      </c>
      <c r="D133" s="133" t="s">
        <v>149</v>
      </c>
      <c r="E133" s="134" t="s">
        <v>248</v>
      </c>
      <c r="F133" s="135" t="s">
        <v>249</v>
      </c>
      <c r="G133" s="136" t="s">
        <v>246</v>
      </c>
      <c r="H133" s="137">
        <v>44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41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167</v>
      </c>
      <c r="AT133" s="145" t="s">
        <v>149</v>
      </c>
      <c r="AU133" s="145" t="s">
        <v>86</v>
      </c>
      <c r="AY133" s="16" t="s">
        <v>146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84</v>
      </c>
      <c r="BK133" s="146">
        <f>ROUND(I133*H133,2)</f>
        <v>0</v>
      </c>
      <c r="BL133" s="16" t="s">
        <v>167</v>
      </c>
      <c r="BM133" s="145" t="s">
        <v>250</v>
      </c>
    </row>
    <row r="134" spans="2:65" s="1" customFormat="1">
      <c r="B134" s="31"/>
      <c r="D134" s="147" t="s">
        <v>155</v>
      </c>
      <c r="F134" s="148" t="s">
        <v>249</v>
      </c>
      <c r="I134" s="149"/>
      <c r="L134" s="31"/>
      <c r="M134" s="150"/>
      <c r="T134" s="55"/>
      <c r="AT134" s="16" t="s">
        <v>155</v>
      </c>
      <c r="AU134" s="16" t="s">
        <v>86</v>
      </c>
    </row>
    <row r="135" spans="2:65" s="1" customFormat="1" ht="24.2" customHeight="1">
      <c r="B135" s="132"/>
      <c r="C135" s="133" t="s">
        <v>167</v>
      </c>
      <c r="D135" s="133" t="s">
        <v>149</v>
      </c>
      <c r="E135" s="134" t="s">
        <v>251</v>
      </c>
      <c r="F135" s="135" t="s">
        <v>252</v>
      </c>
      <c r="G135" s="136" t="s">
        <v>241</v>
      </c>
      <c r="H135" s="137">
        <v>8078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41</v>
      </c>
      <c r="P135" s="143">
        <f>O135*H135</f>
        <v>0</v>
      </c>
      <c r="Q135" s="143">
        <v>0</v>
      </c>
      <c r="R135" s="143">
        <f>Q135*H135</f>
        <v>0</v>
      </c>
      <c r="S135" s="143">
        <v>0.75</v>
      </c>
      <c r="T135" s="144">
        <f>S135*H135</f>
        <v>6058.5</v>
      </c>
      <c r="AR135" s="145" t="s">
        <v>167</v>
      </c>
      <c r="AT135" s="145" t="s">
        <v>149</v>
      </c>
      <c r="AU135" s="145" t="s">
        <v>86</v>
      </c>
      <c r="AY135" s="16" t="s">
        <v>146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84</v>
      </c>
      <c r="BK135" s="146">
        <f>ROUND(I135*H135,2)</f>
        <v>0</v>
      </c>
      <c r="BL135" s="16" t="s">
        <v>167</v>
      </c>
      <c r="BM135" s="145" t="s">
        <v>253</v>
      </c>
    </row>
    <row r="136" spans="2:65" s="1" customFormat="1">
      <c r="B136" s="31"/>
      <c r="D136" s="147" t="s">
        <v>155</v>
      </c>
      <c r="F136" s="148" t="s">
        <v>252</v>
      </c>
      <c r="I136" s="149"/>
      <c r="L136" s="31"/>
      <c r="M136" s="150"/>
      <c r="T136" s="55"/>
      <c r="AT136" s="16" t="s">
        <v>155</v>
      </c>
      <c r="AU136" s="16" t="s">
        <v>86</v>
      </c>
    </row>
    <row r="137" spans="2:65" s="1" customFormat="1">
      <c r="B137" s="31"/>
      <c r="D137" s="147" t="s">
        <v>156</v>
      </c>
      <c r="F137" s="151" t="s">
        <v>254</v>
      </c>
      <c r="I137" s="149"/>
      <c r="L137" s="31"/>
      <c r="M137" s="150"/>
      <c r="T137" s="55"/>
      <c r="AT137" s="16" t="s">
        <v>156</v>
      </c>
      <c r="AU137" s="16" t="s">
        <v>86</v>
      </c>
    </row>
    <row r="138" spans="2:65" s="12" customFormat="1">
      <c r="B138" s="155"/>
      <c r="D138" s="147" t="s">
        <v>255</v>
      </c>
      <c r="E138" s="156" t="s">
        <v>1</v>
      </c>
      <c r="F138" s="157" t="s">
        <v>256</v>
      </c>
      <c r="H138" s="158">
        <v>8078</v>
      </c>
      <c r="I138" s="159"/>
      <c r="L138" s="155"/>
      <c r="M138" s="160"/>
      <c r="T138" s="161"/>
      <c r="AT138" s="156" t="s">
        <v>255</v>
      </c>
      <c r="AU138" s="156" t="s">
        <v>86</v>
      </c>
      <c r="AV138" s="12" t="s">
        <v>86</v>
      </c>
      <c r="AW138" s="12" t="s">
        <v>33</v>
      </c>
      <c r="AX138" s="12" t="s">
        <v>84</v>
      </c>
      <c r="AY138" s="156" t="s">
        <v>146</v>
      </c>
    </row>
    <row r="139" spans="2:65" s="1" customFormat="1" ht="24.2" customHeight="1">
      <c r="B139" s="132"/>
      <c r="C139" s="133" t="s">
        <v>145</v>
      </c>
      <c r="D139" s="133" t="s">
        <v>149</v>
      </c>
      <c r="E139" s="134" t="s">
        <v>257</v>
      </c>
      <c r="F139" s="135" t="s">
        <v>258</v>
      </c>
      <c r="G139" s="136" t="s">
        <v>241</v>
      </c>
      <c r="H139" s="137">
        <v>6872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41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167</v>
      </c>
      <c r="AT139" s="145" t="s">
        <v>149</v>
      </c>
      <c r="AU139" s="145" t="s">
        <v>86</v>
      </c>
      <c r="AY139" s="16" t="s">
        <v>146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84</v>
      </c>
      <c r="BK139" s="146">
        <f>ROUND(I139*H139,2)</f>
        <v>0</v>
      </c>
      <c r="BL139" s="16" t="s">
        <v>167</v>
      </c>
      <c r="BM139" s="145" t="s">
        <v>259</v>
      </c>
    </row>
    <row r="140" spans="2:65" s="1" customFormat="1">
      <c r="B140" s="31"/>
      <c r="D140" s="147" t="s">
        <v>155</v>
      </c>
      <c r="F140" s="148" t="s">
        <v>258</v>
      </c>
      <c r="I140" s="149"/>
      <c r="L140" s="31"/>
      <c r="M140" s="150"/>
      <c r="T140" s="55"/>
      <c r="AT140" s="16" t="s">
        <v>155</v>
      </c>
      <c r="AU140" s="16" t="s">
        <v>86</v>
      </c>
    </row>
    <row r="141" spans="2:65" s="1" customFormat="1">
      <c r="B141" s="31"/>
      <c r="D141" s="147" t="s">
        <v>156</v>
      </c>
      <c r="F141" s="151" t="s">
        <v>260</v>
      </c>
      <c r="I141" s="149"/>
      <c r="L141" s="31"/>
      <c r="M141" s="150"/>
      <c r="T141" s="55"/>
      <c r="AT141" s="16" t="s">
        <v>156</v>
      </c>
      <c r="AU141" s="16" t="s">
        <v>86</v>
      </c>
    </row>
    <row r="142" spans="2:65" s="1" customFormat="1" ht="33" customHeight="1">
      <c r="B142" s="132"/>
      <c r="C142" s="133" t="s">
        <v>176</v>
      </c>
      <c r="D142" s="133" t="s">
        <v>149</v>
      </c>
      <c r="E142" s="134" t="s">
        <v>261</v>
      </c>
      <c r="F142" s="135" t="s">
        <v>262</v>
      </c>
      <c r="G142" s="136" t="s">
        <v>263</v>
      </c>
      <c r="H142" s="137">
        <v>3877</v>
      </c>
      <c r="I142" s="138"/>
      <c r="J142" s="139">
        <f>ROUND(I142*H142,2)</f>
        <v>0</v>
      </c>
      <c r="K142" s="140"/>
      <c r="L142" s="31"/>
      <c r="M142" s="141" t="s">
        <v>1</v>
      </c>
      <c r="N142" s="142" t="s">
        <v>41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167</v>
      </c>
      <c r="AT142" s="145" t="s">
        <v>149</v>
      </c>
      <c r="AU142" s="145" t="s">
        <v>86</v>
      </c>
      <c r="AY142" s="16" t="s">
        <v>146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84</v>
      </c>
      <c r="BK142" s="146">
        <f>ROUND(I142*H142,2)</f>
        <v>0</v>
      </c>
      <c r="BL142" s="16" t="s">
        <v>167</v>
      </c>
      <c r="BM142" s="145" t="s">
        <v>264</v>
      </c>
    </row>
    <row r="143" spans="2:65" s="1" customFormat="1">
      <c r="B143" s="31"/>
      <c r="D143" s="147" t="s">
        <v>155</v>
      </c>
      <c r="F143" s="148" t="s">
        <v>262</v>
      </c>
      <c r="I143" s="149"/>
      <c r="L143" s="31"/>
      <c r="M143" s="150"/>
      <c r="T143" s="55"/>
      <c r="AT143" s="16" t="s">
        <v>155</v>
      </c>
      <c r="AU143" s="16" t="s">
        <v>86</v>
      </c>
    </row>
    <row r="144" spans="2:65" s="1" customFormat="1">
      <c r="B144" s="31"/>
      <c r="D144" s="147" t="s">
        <v>156</v>
      </c>
      <c r="F144" s="151" t="s">
        <v>265</v>
      </c>
      <c r="I144" s="149"/>
      <c r="L144" s="31"/>
      <c r="M144" s="150"/>
      <c r="T144" s="55"/>
      <c r="AT144" s="16" t="s">
        <v>156</v>
      </c>
      <c r="AU144" s="16" t="s">
        <v>86</v>
      </c>
    </row>
    <row r="145" spans="2:65" s="12" customFormat="1">
      <c r="B145" s="155"/>
      <c r="D145" s="147" t="s">
        <v>255</v>
      </c>
      <c r="E145" s="156" t="s">
        <v>1</v>
      </c>
      <c r="F145" s="157" t="s">
        <v>266</v>
      </c>
      <c r="H145" s="158">
        <v>3877</v>
      </c>
      <c r="I145" s="159"/>
      <c r="L145" s="155"/>
      <c r="M145" s="160"/>
      <c r="T145" s="161"/>
      <c r="AT145" s="156" t="s">
        <v>255</v>
      </c>
      <c r="AU145" s="156" t="s">
        <v>86</v>
      </c>
      <c r="AV145" s="12" t="s">
        <v>86</v>
      </c>
      <c r="AW145" s="12" t="s">
        <v>33</v>
      </c>
      <c r="AX145" s="12" t="s">
        <v>84</v>
      </c>
      <c r="AY145" s="156" t="s">
        <v>146</v>
      </c>
    </row>
    <row r="146" spans="2:65" s="1" customFormat="1" ht="33" customHeight="1">
      <c r="B146" s="132"/>
      <c r="C146" s="133" t="s">
        <v>181</v>
      </c>
      <c r="D146" s="133" t="s">
        <v>149</v>
      </c>
      <c r="E146" s="134" t="s">
        <v>267</v>
      </c>
      <c r="F146" s="135" t="s">
        <v>268</v>
      </c>
      <c r="G146" s="136" t="s">
        <v>263</v>
      </c>
      <c r="H146" s="137">
        <v>1244.4000000000001</v>
      </c>
      <c r="I146" s="138"/>
      <c r="J146" s="139">
        <f>ROUND(I146*H146,2)</f>
        <v>0</v>
      </c>
      <c r="K146" s="140"/>
      <c r="L146" s="31"/>
      <c r="M146" s="141" t="s">
        <v>1</v>
      </c>
      <c r="N146" s="142" t="s">
        <v>41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167</v>
      </c>
      <c r="AT146" s="145" t="s">
        <v>149</v>
      </c>
      <c r="AU146" s="145" t="s">
        <v>86</v>
      </c>
      <c r="AY146" s="16" t="s">
        <v>146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84</v>
      </c>
      <c r="BK146" s="146">
        <f>ROUND(I146*H146,2)</f>
        <v>0</v>
      </c>
      <c r="BL146" s="16" t="s">
        <v>167</v>
      </c>
      <c r="BM146" s="145" t="s">
        <v>269</v>
      </c>
    </row>
    <row r="147" spans="2:65" s="1" customFormat="1">
      <c r="B147" s="31"/>
      <c r="D147" s="147" t="s">
        <v>155</v>
      </c>
      <c r="F147" s="148" t="s">
        <v>268</v>
      </c>
      <c r="I147" s="149"/>
      <c r="L147" s="31"/>
      <c r="M147" s="150"/>
      <c r="T147" s="55"/>
      <c r="AT147" s="16" t="s">
        <v>155</v>
      </c>
      <c r="AU147" s="16" t="s">
        <v>86</v>
      </c>
    </row>
    <row r="148" spans="2:65" s="1" customFormat="1">
      <c r="B148" s="31"/>
      <c r="D148" s="147" t="s">
        <v>156</v>
      </c>
      <c r="F148" s="151" t="s">
        <v>270</v>
      </c>
      <c r="I148" s="149"/>
      <c r="L148" s="31"/>
      <c r="M148" s="150"/>
      <c r="T148" s="55"/>
      <c r="AT148" s="16" t="s">
        <v>156</v>
      </c>
      <c r="AU148" s="16" t="s">
        <v>86</v>
      </c>
    </row>
    <row r="149" spans="2:65" s="12" customFormat="1">
      <c r="B149" s="155"/>
      <c r="D149" s="147" t="s">
        <v>255</v>
      </c>
      <c r="E149" s="156" t="s">
        <v>1</v>
      </c>
      <c r="F149" s="157" t="s">
        <v>271</v>
      </c>
      <c r="H149" s="158">
        <v>1244.4000000000001</v>
      </c>
      <c r="I149" s="159"/>
      <c r="L149" s="155"/>
      <c r="M149" s="160"/>
      <c r="T149" s="161"/>
      <c r="AT149" s="156" t="s">
        <v>255</v>
      </c>
      <c r="AU149" s="156" t="s">
        <v>86</v>
      </c>
      <c r="AV149" s="12" t="s">
        <v>86</v>
      </c>
      <c r="AW149" s="12" t="s">
        <v>33</v>
      </c>
      <c r="AX149" s="12" t="s">
        <v>84</v>
      </c>
      <c r="AY149" s="156" t="s">
        <v>146</v>
      </c>
    </row>
    <row r="150" spans="2:65" s="1" customFormat="1" ht="33" customHeight="1">
      <c r="B150" s="132"/>
      <c r="C150" s="133" t="s">
        <v>188</v>
      </c>
      <c r="D150" s="133" t="s">
        <v>149</v>
      </c>
      <c r="E150" s="134" t="s">
        <v>272</v>
      </c>
      <c r="F150" s="135" t="s">
        <v>273</v>
      </c>
      <c r="G150" s="136" t="s">
        <v>263</v>
      </c>
      <c r="H150" s="137">
        <v>2.2320000000000002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41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167</v>
      </c>
      <c r="AT150" s="145" t="s">
        <v>149</v>
      </c>
      <c r="AU150" s="145" t="s">
        <v>86</v>
      </c>
      <c r="AY150" s="16" t="s">
        <v>146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84</v>
      </c>
      <c r="BK150" s="146">
        <f>ROUND(I150*H150,2)</f>
        <v>0</v>
      </c>
      <c r="BL150" s="16" t="s">
        <v>167</v>
      </c>
      <c r="BM150" s="145" t="s">
        <v>274</v>
      </c>
    </row>
    <row r="151" spans="2:65" s="1" customFormat="1">
      <c r="B151" s="31"/>
      <c r="D151" s="147" t="s">
        <v>155</v>
      </c>
      <c r="F151" s="148" t="s">
        <v>273</v>
      </c>
      <c r="I151" s="149"/>
      <c r="L151" s="31"/>
      <c r="M151" s="150"/>
      <c r="T151" s="55"/>
      <c r="AT151" s="16" t="s">
        <v>155</v>
      </c>
      <c r="AU151" s="16" t="s">
        <v>86</v>
      </c>
    </row>
    <row r="152" spans="2:65" s="1" customFormat="1">
      <c r="B152" s="31"/>
      <c r="D152" s="147" t="s">
        <v>156</v>
      </c>
      <c r="F152" s="151" t="s">
        <v>275</v>
      </c>
      <c r="I152" s="149"/>
      <c r="L152" s="31"/>
      <c r="M152" s="150"/>
      <c r="T152" s="55"/>
      <c r="AT152" s="16" t="s">
        <v>156</v>
      </c>
      <c r="AU152" s="16" t="s">
        <v>86</v>
      </c>
    </row>
    <row r="153" spans="2:65" s="12" customFormat="1">
      <c r="B153" s="155"/>
      <c r="D153" s="147" t="s">
        <v>255</v>
      </c>
      <c r="E153" s="156" t="s">
        <v>1</v>
      </c>
      <c r="F153" s="157" t="s">
        <v>276</v>
      </c>
      <c r="H153" s="158">
        <v>2.2320000000000002</v>
      </c>
      <c r="I153" s="159"/>
      <c r="L153" s="155"/>
      <c r="M153" s="160"/>
      <c r="T153" s="161"/>
      <c r="AT153" s="156" t="s">
        <v>255</v>
      </c>
      <c r="AU153" s="156" t="s">
        <v>86</v>
      </c>
      <c r="AV153" s="12" t="s">
        <v>86</v>
      </c>
      <c r="AW153" s="12" t="s">
        <v>33</v>
      </c>
      <c r="AX153" s="12" t="s">
        <v>84</v>
      </c>
      <c r="AY153" s="156" t="s">
        <v>146</v>
      </c>
    </row>
    <row r="154" spans="2:65" s="1" customFormat="1" ht="37.9" customHeight="1">
      <c r="B154" s="132"/>
      <c r="C154" s="133" t="s">
        <v>195</v>
      </c>
      <c r="D154" s="133" t="s">
        <v>149</v>
      </c>
      <c r="E154" s="134" t="s">
        <v>277</v>
      </c>
      <c r="F154" s="135" t="s">
        <v>278</v>
      </c>
      <c r="G154" s="136" t="s">
        <v>263</v>
      </c>
      <c r="H154" s="137">
        <v>193.70500000000001</v>
      </c>
      <c r="I154" s="138"/>
      <c r="J154" s="139">
        <f>ROUND(I154*H154,2)</f>
        <v>0</v>
      </c>
      <c r="K154" s="140"/>
      <c r="L154" s="31"/>
      <c r="M154" s="141" t="s">
        <v>1</v>
      </c>
      <c r="N154" s="142" t="s">
        <v>41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167</v>
      </c>
      <c r="AT154" s="145" t="s">
        <v>149</v>
      </c>
      <c r="AU154" s="145" t="s">
        <v>86</v>
      </c>
      <c r="AY154" s="16" t="s">
        <v>146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84</v>
      </c>
      <c r="BK154" s="146">
        <f>ROUND(I154*H154,2)</f>
        <v>0</v>
      </c>
      <c r="BL154" s="16" t="s">
        <v>167</v>
      </c>
      <c r="BM154" s="145" t="s">
        <v>279</v>
      </c>
    </row>
    <row r="155" spans="2:65" s="1" customFormat="1">
      <c r="B155" s="31"/>
      <c r="D155" s="147" t="s">
        <v>155</v>
      </c>
      <c r="F155" s="148" t="s">
        <v>278</v>
      </c>
      <c r="I155" s="149"/>
      <c r="L155" s="31"/>
      <c r="M155" s="150"/>
      <c r="T155" s="55"/>
      <c r="AT155" s="16" t="s">
        <v>155</v>
      </c>
      <c r="AU155" s="16" t="s">
        <v>86</v>
      </c>
    </row>
    <row r="156" spans="2:65" s="1" customFormat="1">
      <c r="B156" s="31"/>
      <c r="D156" s="147" t="s">
        <v>156</v>
      </c>
      <c r="F156" s="151" t="s">
        <v>280</v>
      </c>
      <c r="I156" s="149"/>
      <c r="L156" s="31"/>
      <c r="M156" s="150"/>
      <c r="T156" s="55"/>
      <c r="AT156" s="16" t="s">
        <v>156</v>
      </c>
      <c r="AU156" s="16" t="s">
        <v>86</v>
      </c>
    </row>
    <row r="157" spans="2:65" s="12" customFormat="1">
      <c r="B157" s="155"/>
      <c r="D157" s="147" t="s">
        <v>255</v>
      </c>
      <c r="E157" s="156" t="s">
        <v>1</v>
      </c>
      <c r="F157" s="157" t="s">
        <v>281</v>
      </c>
      <c r="H157" s="158">
        <v>193.70500000000001</v>
      </c>
      <c r="I157" s="159"/>
      <c r="L157" s="155"/>
      <c r="M157" s="160"/>
      <c r="T157" s="161"/>
      <c r="AT157" s="156" t="s">
        <v>255</v>
      </c>
      <c r="AU157" s="156" t="s">
        <v>86</v>
      </c>
      <c r="AV157" s="12" t="s">
        <v>86</v>
      </c>
      <c r="AW157" s="12" t="s">
        <v>33</v>
      </c>
      <c r="AX157" s="12" t="s">
        <v>84</v>
      </c>
      <c r="AY157" s="156" t="s">
        <v>146</v>
      </c>
    </row>
    <row r="158" spans="2:65" s="1" customFormat="1" ht="24.2" customHeight="1">
      <c r="B158" s="132"/>
      <c r="C158" s="133" t="s">
        <v>219</v>
      </c>
      <c r="D158" s="133" t="s">
        <v>149</v>
      </c>
      <c r="E158" s="134" t="s">
        <v>282</v>
      </c>
      <c r="F158" s="135" t="s">
        <v>283</v>
      </c>
      <c r="G158" s="136" t="s">
        <v>246</v>
      </c>
      <c r="H158" s="137">
        <v>44</v>
      </c>
      <c r="I158" s="138"/>
      <c r="J158" s="139">
        <f>ROUND(I158*H158,2)</f>
        <v>0</v>
      </c>
      <c r="K158" s="140"/>
      <c r="L158" s="31"/>
      <c r="M158" s="141" t="s">
        <v>1</v>
      </c>
      <c r="N158" s="142" t="s">
        <v>41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167</v>
      </c>
      <c r="AT158" s="145" t="s">
        <v>149</v>
      </c>
      <c r="AU158" s="145" t="s">
        <v>86</v>
      </c>
      <c r="AY158" s="16" t="s">
        <v>146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84</v>
      </c>
      <c r="BK158" s="146">
        <f>ROUND(I158*H158,2)</f>
        <v>0</v>
      </c>
      <c r="BL158" s="16" t="s">
        <v>167</v>
      </c>
      <c r="BM158" s="145" t="s">
        <v>284</v>
      </c>
    </row>
    <row r="159" spans="2:65" s="1" customFormat="1">
      <c r="B159" s="31"/>
      <c r="D159" s="147" t="s">
        <v>155</v>
      </c>
      <c r="F159" s="148" t="s">
        <v>283</v>
      </c>
      <c r="I159" s="149"/>
      <c r="L159" s="31"/>
      <c r="M159" s="150"/>
      <c r="T159" s="55"/>
      <c r="AT159" s="16" t="s">
        <v>155</v>
      </c>
      <c r="AU159" s="16" t="s">
        <v>86</v>
      </c>
    </row>
    <row r="160" spans="2:65" s="1" customFormat="1" ht="33" customHeight="1">
      <c r="B160" s="132"/>
      <c r="C160" s="133" t="s">
        <v>221</v>
      </c>
      <c r="D160" s="133" t="s">
        <v>149</v>
      </c>
      <c r="E160" s="134" t="s">
        <v>285</v>
      </c>
      <c r="F160" s="135" t="s">
        <v>286</v>
      </c>
      <c r="G160" s="136" t="s">
        <v>246</v>
      </c>
      <c r="H160" s="137">
        <v>616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41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167</v>
      </c>
      <c r="AT160" s="145" t="s">
        <v>149</v>
      </c>
      <c r="AU160" s="145" t="s">
        <v>86</v>
      </c>
      <c r="AY160" s="16" t="s">
        <v>146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84</v>
      </c>
      <c r="BK160" s="146">
        <f>ROUND(I160*H160,2)</f>
        <v>0</v>
      </c>
      <c r="BL160" s="16" t="s">
        <v>167</v>
      </c>
      <c r="BM160" s="145" t="s">
        <v>287</v>
      </c>
    </row>
    <row r="161" spans="2:65" s="1" customFormat="1">
      <c r="B161" s="31"/>
      <c r="D161" s="147" t="s">
        <v>155</v>
      </c>
      <c r="F161" s="148" t="s">
        <v>286</v>
      </c>
      <c r="I161" s="149"/>
      <c r="L161" s="31"/>
      <c r="M161" s="150"/>
      <c r="T161" s="55"/>
      <c r="AT161" s="16" t="s">
        <v>155</v>
      </c>
      <c r="AU161" s="16" t="s">
        <v>86</v>
      </c>
    </row>
    <row r="162" spans="2:65" s="12" customFormat="1">
      <c r="B162" s="155"/>
      <c r="D162" s="147" t="s">
        <v>255</v>
      </c>
      <c r="E162" s="156" t="s">
        <v>1</v>
      </c>
      <c r="F162" s="157" t="s">
        <v>288</v>
      </c>
      <c r="H162" s="158">
        <v>616</v>
      </c>
      <c r="I162" s="159"/>
      <c r="L162" s="155"/>
      <c r="M162" s="160"/>
      <c r="T162" s="161"/>
      <c r="AT162" s="156" t="s">
        <v>255</v>
      </c>
      <c r="AU162" s="156" t="s">
        <v>86</v>
      </c>
      <c r="AV162" s="12" t="s">
        <v>86</v>
      </c>
      <c r="AW162" s="12" t="s">
        <v>33</v>
      </c>
      <c r="AX162" s="12" t="s">
        <v>84</v>
      </c>
      <c r="AY162" s="156" t="s">
        <v>146</v>
      </c>
    </row>
    <row r="163" spans="2:65" s="1" customFormat="1" ht="37.9" customHeight="1">
      <c r="B163" s="132"/>
      <c r="C163" s="133" t="s">
        <v>289</v>
      </c>
      <c r="D163" s="133" t="s">
        <v>149</v>
      </c>
      <c r="E163" s="134" t="s">
        <v>290</v>
      </c>
      <c r="F163" s="135" t="s">
        <v>291</v>
      </c>
      <c r="G163" s="136" t="s">
        <v>263</v>
      </c>
      <c r="H163" s="137">
        <v>4294.3090000000002</v>
      </c>
      <c r="I163" s="138"/>
      <c r="J163" s="139">
        <f>ROUND(I163*H163,2)</f>
        <v>0</v>
      </c>
      <c r="K163" s="140"/>
      <c r="L163" s="31"/>
      <c r="M163" s="141" t="s">
        <v>1</v>
      </c>
      <c r="N163" s="142" t="s">
        <v>41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167</v>
      </c>
      <c r="AT163" s="145" t="s">
        <v>149</v>
      </c>
      <c r="AU163" s="145" t="s">
        <v>86</v>
      </c>
      <c r="AY163" s="16" t="s">
        <v>146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84</v>
      </c>
      <c r="BK163" s="146">
        <f>ROUND(I163*H163,2)</f>
        <v>0</v>
      </c>
      <c r="BL163" s="16" t="s">
        <v>167</v>
      </c>
      <c r="BM163" s="145" t="s">
        <v>292</v>
      </c>
    </row>
    <row r="164" spans="2:65" s="1" customFormat="1">
      <c r="B164" s="31"/>
      <c r="D164" s="147" t="s">
        <v>155</v>
      </c>
      <c r="F164" s="148" t="s">
        <v>291</v>
      </c>
      <c r="I164" s="149"/>
      <c r="L164" s="31"/>
      <c r="M164" s="150"/>
      <c r="T164" s="55"/>
      <c r="AT164" s="16" t="s">
        <v>155</v>
      </c>
      <c r="AU164" s="16" t="s">
        <v>86</v>
      </c>
    </row>
    <row r="165" spans="2:65" s="12" customFormat="1">
      <c r="B165" s="155"/>
      <c r="D165" s="147" t="s">
        <v>255</v>
      </c>
      <c r="E165" s="156" t="s">
        <v>1</v>
      </c>
      <c r="F165" s="157" t="s">
        <v>293</v>
      </c>
      <c r="H165" s="158">
        <v>4294.3090000000002</v>
      </c>
      <c r="I165" s="159"/>
      <c r="L165" s="155"/>
      <c r="M165" s="160"/>
      <c r="T165" s="161"/>
      <c r="AT165" s="156" t="s">
        <v>255</v>
      </c>
      <c r="AU165" s="156" t="s">
        <v>86</v>
      </c>
      <c r="AV165" s="12" t="s">
        <v>86</v>
      </c>
      <c r="AW165" s="12" t="s">
        <v>33</v>
      </c>
      <c r="AX165" s="12" t="s">
        <v>84</v>
      </c>
      <c r="AY165" s="156" t="s">
        <v>146</v>
      </c>
    </row>
    <row r="166" spans="2:65" s="1" customFormat="1" ht="37.9" customHeight="1">
      <c r="B166" s="132"/>
      <c r="C166" s="133" t="s">
        <v>294</v>
      </c>
      <c r="D166" s="133" t="s">
        <v>149</v>
      </c>
      <c r="E166" s="134" t="s">
        <v>295</v>
      </c>
      <c r="F166" s="135" t="s">
        <v>296</v>
      </c>
      <c r="G166" s="136" t="s">
        <v>263</v>
      </c>
      <c r="H166" s="137">
        <v>21471.55</v>
      </c>
      <c r="I166" s="138"/>
      <c r="J166" s="139">
        <f>ROUND(I166*H166,2)</f>
        <v>0</v>
      </c>
      <c r="K166" s="140"/>
      <c r="L166" s="31"/>
      <c r="M166" s="141" t="s">
        <v>1</v>
      </c>
      <c r="N166" s="142" t="s">
        <v>41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167</v>
      </c>
      <c r="AT166" s="145" t="s">
        <v>149</v>
      </c>
      <c r="AU166" s="145" t="s">
        <v>86</v>
      </c>
      <c r="AY166" s="16" t="s">
        <v>146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84</v>
      </c>
      <c r="BK166" s="146">
        <f>ROUND(I166*H166,2)</f>
        <v>0</v>
      </c>
      <c r="BL166" s="16" t="s">
        <v>167</v>
      </c>
      <c r="BM166" s="145" t="s">
        <v>297</v>
      </c>
    </row>
    <row r="167" spans="2:65" s="1" customFormat="1">
      <c r="B167" s="31"/>
      <c r="D167" s="147" t="s">
        <v>155</v>
      </c>
      <c r="F167" s="148" t="s">
        <v>296</v>
      </c>
      <c r="I167" s="149"/>
      <c r="L167" s="31"/>
      <c r="M167" s="150"/>
      <c r="T167" s="55"/>
      <c r="AT167" s="16" t="s">
        <v>155</v>
      </c>
      <c r="AU167" s="16" t="s">
        <v>86</v>
      </c>
    </row>
    <row r="168" spans="2:65" s="12" customFormat="1">
      <c r="B168" s="155"/>
      <c r="D168" s="147" t="s">
        <v>255</v>
      </c>
      <c r="E168" s="156" t="s">
        <v>1</v>
      </c>
      <c r="F168" s="157" t="s">
        <v>298</v>
      </c>
      <c r="H168" s="158">
        <v>21471.55</v>
      </c>
      <c r="I168" s="159"/>
      <c r="L168" s="155"/>
      <c r="M168" s="160"/>
      <c r="T168" s="161"/>
      <c r="AT168" s="156" t="s">
        <v>255</v>
      </c>
      <c r="AU168" s="156" t="s">
        <v>86</v>
      </c>
      <c r="AV168" s="12" t="s">
        <v>86</v>
      </c>
      <c r="AW168" s="12" t="s">
        <v>33</v>
      </c>
      <c r="AX168" s="12" t="s">
        <v>84</v>
      </c>
      <c r="AY168" s="156" t="s">
        <v>146</v>
      </c>
    </row>
    <row r="169" spans="2:65" s="1" customFormat="1" ht="33" customHeight="1">
      <c r="B169" s="132"/>
      <c r="C169" s="133" t="s">
        <v>299</v>
      </c>
      <c r="D169" s="133" t="s">
        <v>149</v>
      </c>
      <c r="E169" s="134" t="s">
        <v>300</v>
      </c>
      <c r="F169" s="135" t="s">
        <v>301</v>
      </c>
      <c r="G169" s="136" t="s">
        <v>302</v>
      </c>
      <c r="H169" s="137">
        <v>8161.4179999999997</v>
      </c>
      <c r="I169" s="138"/>
      <c r="J169" s="139">
        <f>ROUND(I169*H169,2)</f>
        <v>0</v>
      </c>
      <c r="K169" s="140"/>
      <c r="L169" s="31"/>
      <c r="M169" s="141" t="s">
        <v>1</v>
      </c>
      <c r="N169" s="142" t="s">
        <v>41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167</v>
      </c>
      <c r="AT169" s="145" t="s">
        <v>149</v>
      </c>
      <c r="AU169" s="145" t="s">
        <v>86</v>
      </c>
      <c r="AY169" s="16" t="s">
        <v>146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84</v>
      </c>
      <c r="BK169" s="146">
        <f>ROUND(I169*H169,2)</f>
        <v>0</v>
      </c>
      <c r="BL169" s="16" t="s">
        <v>167</v>
      </c>
      <c r="BM169" s="145" t="s">
        <v>303</v>
      </c>
    </row>
    <row r="170" spans="2:65" s="1" customFormat="1">
      <c r="B170" s="31"/>
      <c r="D170" s="147" t="s">
        <v>155</v>
      </c>
      <c r="F170" s="148" t="s">
        <v>301</v>
      </c>
      <c r="I170" s="149"/>
      <c r="L170" s="31"/>
      <c r="M170" s="150"/>
      <c r="T170" s="55"/>
      <c r="AT170" s="16" t="s">
        <v>155</v>
      </c>
      <c r="AU170" s="16" t="s">
        <v>86</v>
      </c>
    </row>
    <row r="171" spans="2:65" s="1" customFormat="1">
      <c r="B171" s="31"/>
      <c r="D171" s="147" t="s">
        <v>156</v>
      </c>
      <c r="F171" s="151" t="s">
        <v>304</v>
      </c>
      <c r="I171" s="149"/>
      <c r="L171" s="31"/>
      <c r="M171" s="150"/>
      <c r="T171" s="55"/>
      <c r="AT171" s="16" t="s">
        <v>156</v>
      </c>
      <c r="AU171" s="16" t="s">
        <v>86</v>
      </c>
    </row>
    <row r="172" spans="2:65" s="12" customFormat="1">
      <c r="B172" s="155"/>
      <c r="D172" s="147" t="s">
        <v>255</v>
      </c>
      <c r="E172" s="156" t="s">
        <v>1</v>
      </c>
      <c r="F172" s="157" t="s">
        <v>305</v>
      </c>
      <c r="H172" s="158">
        <v>7.7720000000000002</v>
      </c>
      <c r="I172" s="159"/>
      <c r="L172" s="155"/>
      <c r="M172" s="160"/>
      <c r="T172" s="161"/>
      <c r="AT172" s="156" t="s">
        <v>255</v>
      </c>
      <c r="AU172" s="156" t="s">
        <v>86</v>
      </c>
      <c r="AV172" s="12" t="s">
        <v>86</v>
      </c>
      <c r="AW172" s="12" t="s">
        <v>33</v>
      </c>
      <c r="AX172" s="12" t="s">
        <v>76</v>
      </c>
      <c r="AY172" s="156" t="s">
        <v>146</v>
      </c>
    </row>
    <row r="173" spans="2:65" s="12" customFormat="1">
      <c r="B173" s="155"/>
      <c r="D173" s="147" t="s">
        <v>255</v>
      </c>
      <c r="E173" s="156" t="s">
        <v>1</v>
      </c>
      <c r="F173" s="157" t="s">
        <v>306</v>
      </c>
      <c r="H173" s="158">
        <v>4072.9369999999999</v>
      </c>
      <c r="I173" s="159"/>
      <c r="L173" s="155"/>
      <c r="M173" s="160"/>
      <c r="T173" s="161"/>
      <c r="AT173" s="156" t="s">
        <v>255</v>
      </c>
      <c r="AU173" s="156" t="s">
        <v>86</v>
      </c>
      <c r="AV173" s="12" t="s">
        <v>86</v>
      </c>
      <c r="AW173" s="12" t="s">
        <v>33</v>
      </c>
      <c r="AX173" s="12" t="s">
        <v>76</v>
      </c>
      <c r="AY173" s="156" t="s">
        <v>146</v>
      </c>
    </row>
    <row r="174" spans="2:65" s="13" customFormat="1">
      <c r="B174" s="162"/>
      <c r="D174" s="147" t="s">
        <v>255</v>
      </c>
      <c r="E174" s="163" t="s">
        <v>1</v>
      </c>
      <c r="F174" s="164" t="s">
        <v>307</v>
      </c>
      <c r="H174" s="165">
        <v>4080.7089999999998</v>
      </c>
      <c r="I174" s="166"/>
      <c r="L174" s="162"/>
      <c r="M174" s="167"/>
      <c r="T174" s="168"/>
      <c r="AT174" s="163" t="s">
        <v>255</v>
      </c>
      <c r="AU174" s="163" t="s">
        <v>86</v>
      </c>
      <c r="AV174" s="13" t="s">
        <v>162</v>
      </c>
      <c r="AW174" s="13" t="s">
        <v>33</v>
      </c>
      <c r="AX174" s="13" t="s">
        <v>76</v>
      </c>
      <c r="AY174" s="163" t="s">
        <v>146</v>
      </c>
    </row>
    <row r="175" spans="2:65" s="12" customFormat="1">
      <c r="B175" s="155"/>
      <c r="D175" s="147" t="s">
        <v>255</v>
      </c>
      <c r="E175" s="156" t="s">
        <v>1</v>
      </c>
      <c r="F175" s="157" t="s">
        <v>308</v>
      </c>
      <c r="H175" s="158">
        <v>8161.4179999999997</v>
      </c>
      <c r="I175" s="159"/>
      <c r="L175" s="155"/>
      <c r="M175" s="160"/>
      <c r="T175" s="161"/>
      <c r="AT175" s="156" t="s">
        <v>255</v>
      </c>
      <c r="AU175" s="156" t="s">
        <v>86</v>
      </c>
      <c r="AV175" s="12" t="s">
        <v>86</v>
      </c>
      <c r="AW175" s="12" t="s">
        <v>33</v>
      </c>
      <c r="AX175" s="12" t="s">
        <v>84</v>
      </c>
      <c r="AY175" s="156" t="s">
        <v>146</v>
      </c>
    </row>
    <row r="176" spans="2:65" s="1" customFormat="1" ht="16.5" customHeight="1">
      <c r="B176" s="132"/>
      <c r="C176" s="133" t="s">
        <v>8</v>
      </c>
      <c r="D176" s="133" t="s">
        <v>149</v>
      </c>
      <c r="E176" s="134" t="s">
        <v>309</v>
      </c>
      <c r="F176" s="135" t="s">
        <v>310</v>
      </c>
      <c r="G176" s="136" t="s">
        <v>263</v>
      </c>
      <c r="H176" s="137">
        <v>5111.509</v>
      </c>
      <c r="I176" s="138"/>
      <c r="J176" s="139">
        <f>ROUND(I176*H176,2)</f>
        <v>0</v>
      </c>
      <c r="K176" s="140"/>
      <c r="L176" s="31"/>
      <c r="M176" s="141" t="s">
        <v>1</v>
      </c>
      <c r="N176" s="142" t="s">
        <v>41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167</v>
      </c>
      <c r="AT176" s="145" t="s">
        <v>149</v>
      </c>
      <c r="AU176" s="145" t="s">
        <v>86</v>
      </c>
      <c r="AY176" s="16" t="s">
        <v>146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6" t="s">
        <v>84</v>
      </c>
      <c r="BK176" s="146">
        <f>ROUND(I176*H176,2)</f>
        <v>0</v>
      </c>
      <c r="BL176" s="16" t="s">
        <v>167</v>
      </c>
      <c r="BM176" s="145" t="s">
        <v>311</v>
      </c>
    </row>
    <row r="177" spans="2:65" s="1" customFormat="1">
      <c r="B177" s="31"/>
      <c r="D177" s="147" t="s">
        <v>155</v>
      </c>
      <c r="F177" s="148" t="s">
        <v>310</v>
      </c>
      <c r="I177" s="149"/>
      <c r="L177" s="31"/>
      <c r="M177" s="150"/>
      <c r="T177" s="55"/>
      <c r="AT177" s="16" t="s">
        <v>155</v>
      </c>
      <c r="AU177" s="16" t="s">
        <v>86</v>
      </c>
    </row>
    <row r="178" spans="2:65" s="12" customFormat="1">
      <c r="B178" s="155"/>
      <c r="D178" s="147" t="s">
        <v>255</v>
      </c>
      <c r="E178" s="156" t="s">
        <v>1</v>
      </c>
      <c r="F178" s="157" t="s">
        <v>312</v>
      </c>
      <c r="H178" s="158">
        <v>5111.509</v>
      </c>
      <c r="I178" s="159"/>
      <c r="L178" s="155"/>
      <c r="M178" s="160"/>
      <c r="T178" s="161"/>
      <c r="AT178" s="156" t="s">
        <v>255</v>
      </c>
      <c r="AU178" s="156" t="s">
        <v>86</v>
      </c>
      <c r="AV178" s="12" t="s">
        <v>86</v>
      </c>
      <c r="AW178" s="12" t="s">
        <v>33</v>
      </c>
      <c r="AX178" s="12" t="s">
        <v>84</v>
      </c>
      <c r="AY178" s="156" t="s">
        <v>146</v>
      </c>
    </row>
    <row r="179" spans="2:65" s="1" customFormat="1" ht="24.2" customHeight="1">
      <c r="B179" s="132"/>
      <c r="C179" s="133" t="s">
        <v>313</v>
      </c>
      <c r="D179" s="133" t="s">
        <v>149</v>
      </c>
      <c r="E179" s="134" t="s">
        <v>314</v>
      </c>
      <c r="F179" s="135" t="s">
        <v>315</v>
      </c>
      <c r="G179" s="136" t="s">
        <v>263</v>
      </c>
      <c r="H179" s="137">
        <v>143.48500000000001</v>
      </c>
      <c r="I179" s="138"/>
      <c r="J179" s="139">
        <f>ROUND(I179*H179,2)</f>
        <v>0</v>
      </c>
      <c r="K179" s="140"/>
      <c r="L179" s="31"/>
      <c r="M179" s="141" t="s">
        <v>1</v>
      </c>
      <c r="N179" s="142" t="s">
        <v>41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167</v>
      </c>
      <c r="AT179" s="145" t="s">
        <v>149</v>
      </c>
      <c r="AU179" s="145" t="s">
        <v>86</v>
      </c>
      <c r="AY179" s="16" t="s">
        <v>146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84</v>
      </c>
      <c r="BK179" s="146">
        <f>ROUND(I179*H179,2)</f>
        <v>0</v>
      </c>
      <c r="BL179" s="16" t="s">
        <v>167</v>
      </c>
      <c r="BM179" s="145" t="s">
        <v>316</v>
      </c>
    </row>
    <row r="180" spans="2:65" s="1" customFormat="1">
      <c r="B180" s="31"/>
      <c r="D180" s="147" t="s">
        <v>155</v>
      </c>
      <c r="F180" s="148" t="s">
        <v>315</v>
      </c>
      <c r="I180" s="149"/>
      <c r="L180" s="31"/>
      <c r="M180" s="150"/>
      <c r="T180" s="55"/>
      <c r="AT180" s="16" t="s">
        <v>155</v>
      </c>
      <c r="AU180" s="16" t="s">
        <v>86</v>
      </c>
    </row>
    <row r="181" spans="2:65" s="1" customFormat="1">
      <c r="B181" s="31"/>
      <c r="D181" s="147" t="s">
        <v>156</v>
      </c>
      <c r="F181" s="151" t="s">
        <v>317</v>
      </c>
      <c r="I181" s="149"/>
      <c r="L181" s="31"/>
      <c r="M181" s="150"/>
      <c r="T181" s="55"/>
      <c r="AT181" s="16" t="s">
        <v>156</v>
      </c>
      <c r="AU181" s="16" t="s">
        <v>86</v>
      </c>
    </row>
    <row r="182" spans="2:65" s="12" customFormat="1">
      <c r="B182" s="155"/>
      <c r="D182" s="147" t="s">
        <v>255</v>
      </c>
      <c r="E182" s="156" t="s">
        <v>1</v>
      </c>
      <c r="F182" s="157" t="s">
        <v>318</v>
      </c>
      <c r="H182" s="158">
        <v>143.48500000000001</v>
      </c>
      <c r="I182" s="159"/>
      <c r="L182" s="155"/>
      <c r="M182" s="160"/>
      <c r="T182" s="161"/>
      <c r="AT182" s="156" t="s">
        <v>255</v>
      </c>
      <c r="AU182" s="156" t="s">
        <v>86</v>
      </c>
      <c r="AV182" s="12" t="s">
        <v>86</v>
      </c>
      <c r="AW182" s="12" t="s">
        <v>33</v>
      </c>
      <c r="AX182" s="12" t="s">
        <v>84</v>
      </c>
      <c r="AY182" s="156" t="s">
        <v>146</v>
      </c>
    </row>
    <row r="183" spans="2:65" s="1" customFormat="1" ht="16.5" customHeight="1">
      <c r="B183" s="132"/>
      <c r="C183" s="169" t="s">
        <v>319</v>
      </c>
      <c r="D183" s="169" t="s">
        <v>320</v>
      </c>
      <c r="E183" s="170" t="s">
        <v>321</v>
      </c>
      <c r="F183" s="171" t="s">
        <v>322</v>
      </c>
      <c r="G183" s="172" t="s">
        <v>302</v>
      </c>
      <c r="H183" s="173">
        <v>286.97000000000003</v>
      </c>
      <c r="I183" s="174"/>
      <c r="J183" s="175">
        <f>ROUND(I183*H183,2)</f>
        <v>0</v>
      </c>
      <c r="K183" s="176"/>
      <c r="L183" s="177"/>
      <c r="M183" s="178" t="s">
        <v>1</v>
      </c>
      <c r="N183" s="179" t="s">
        <v>41</v>
      </c>
      <c r="P183" s="143">
        <f>O183*H183</f>
        <v>0</v>
      </c>
      <c r="Q183" s="143">
        <v>1</v>
      </c>
      <c r="R183" s="143">
        <f>Q183*H183</f>
        <v>286.97000000000003</v>
      </c>
      <c r="S183" s="143">
        <v>0</v>
      </c>
      <c r="T183" s="144">
        <f>S183*H183</f>
        <v>0</v>
      </c>
      <c r="AR183" s="145" t="s">
        <v>188</v>
      </c>
      <c r="AT183" s="145" t="s">
        <v>320</v>
      </c>
      <c r="AU183" s="145" t="s">
        <v>86</v>
      </c>
      <c r="AY183" s="16" t="s">
        <v>146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84</v>
      </c>
      <c r="BK183" s="146">
        <f>ROUND(I183*H183,2)</f>
        <v>0</v>
      </c>
      <c r="BL183" s="16" t="s">
        <v>167</v>
      </c>
      <c r="BM183" s="145" t="s">
        <v>323</v>
      </c>
    </row>
    <row r="184" spans="2:65" s="1" customFormat="1">
      <c r="B184" s="31"/>
      <c r="D184" s="147" t="s">
        <v>155</v>
      </c>
      <c r="F184" s="148" t="s">
        <v>322</v>
      </c>
      <c r="I184" s="149"/>
      <c r="L184" s="31"/>
      <c r="M184" s="150"/>
      <c r="T184" s="55"/>
      <c r="AT184" s="16" t="s">
        <v>155</v>
      </c>
      <c r="AU184" s="16" t="s">
        <v>86</v>
      </c>
    </row>
    <row r="185" spans="2:65" s="12" customFormat="1">
      <c r="B185" s="155"/>
      <c r="D185" s="147" t="s">
        <v>255</v>
      </c>
      <c r="E185" s="156" t="s">
        <v>1</v>
      </c>
      <c r="F185" s="157" t="s">
        <v>324</v>
      </c>
      <c r="H185" s="158">
        <v>286.97000000000003</v>
      </c>
      <c r="I185" s="159"/>
      <c r="L185" s="155"/>
      <c r="M185" s="160"/>
      <c r="T185" s="161"/>
      <c r="AT185" s="156" t="s">
        <v>255</v>
      </c>
      <c r="AU185" s="156" t="s">
        <v>86</v>
      </c>
      <c r="AV185" s="12" t="s">
        <v>86</v>
      </c>
      <c r="AW185" s="12" t="s">
        <v>33</v>
      </c>
      <c r="AX185" s="12" t="s">
        <v>84</v>
      </c>
      <c r="AY185" s="156" t="s">
        <v>146</v>
      </c>
    </row>
    <row r="186" spans="2:65" s="1" customFormat="1" ht="24.2" customHeight="1">
      <c r="B186" s="132"/>
      <c r="C186" s="133" t="s">
        <v>325</v>
      </c>
      <c r="D186" s="133" t="s">
        <v>149</v>
      </c>
      <c r="E186" s="134" t="s">
        <v>314</v>
      </c>
      <c r="F186" s="135" t="s">
        <v>315</v>
      </c>
      <c r="G186" s="136" t="s">
        <v>263</v>
      </c>
      <c r="H186" s="137">
        <v>50.22</v>
      </c>
      <c r="I186" s="138"/>
      <c r="J186" s="139">
        <f>ROUND(I186*H186,2)</f>
        <v>0</v>
      </c>
      <c r="K186" s="140"/>
      <c r="L186" s="31"/>
      <c r="M186" s="141" t="s">
        <v>1</v>
      </c>
      <c r="N186" s="142" t="s">
        <v>41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167</v>
      </c>
      <c r="AT186" s="145" t="s">
        <v>149</v>
      </c>
      <c r="AU186" s="145" t="s">
        <v>86</v>
      </c>
      <c r="AY186" s="16" t="s">
        <v>146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6" t="s">
        <v>84</v>
      </c>
      <c r="BK186" s="146">
        <f>ROUND(I186*H186,2)</f>
        <v>0</v>
      </c>
      <c r="BL186" s="16" t="s">
        <v>167</v>
      </c>
      <c r="BM186" s="145" t="s">
        <v>326</v>
      </c>
    </row>
    <row r="187" spans="2:65" s="1" customFormat="1">
      <c r="B187" s="31"/>
      <c r="D187" s="147" t="s">
        <v>155</v>
      </c>
      <c r="F187" s="148" t="s">
        <v>315</v>
      </c>
      <c r="I187" s="149"/>
      <c r="L187" s="31"/>
      <c r="M187" s="150"/>
      <c r="T187" s="55"/>
      <c r="AT187" s="16" t="s">
        <v>155</v>
      </c>
      <c r="AU187" s="16" t="s">
        <v>86</v>
      </c>
    </row>
    <row r="188" spans="2:65" s="1" customFormat="1">
      <c r="B188" s="31"/>
      <c r="D188" s="147" t="s">
        <v>156</v>
      </c>
      <c r="F188" s="151" t="s">
        <v>327</v>
      </c>
      <c r="I188" s="149"/>
      <c r="L188" s="31"/>
      <c r="M188" s="150"/>
      <c r="T188" s="55"/>
      <c r="AT188" s="16" t="s">
        <v>156</v>
      </c>
      <c r="AU188" s="16" t="s">
        <v>86</v>
      </c>
    </row>
    <row r="189" spans="2:65" s="12" customFormat="1">
      <c r="B189" s="155"/>
      <c r="D189" s="147" t="s">
        <v>255</v>
      </c>
      <c r="E189" s="156" t="s">
        <v>1</v>
      </c>
      <c r="F189" s="157" t="s">
        <v>328</v>
      </c>
      <c r="H189" s="158">
        <v>50.22</v>
      </c>
      <c r="I189" s="159"/>
      <c r="L189" s="155"/>
      <c r="M189" s="160"/>
      <c r="T189" s="161"/>
      <c r="AT189" s="156" t="s">
        <v>255</v>
      </c>
      <c r="AU189" s="156" t="s">
        <v>86</v>
      </c>
      <c r="AV189" s="12" t="s">
        <v>86</v>
      </c>
      <c r="AW189" s="12" t="s">
        <v>33</v>
      </c>
      <c r="AX189" s="12" t="s">
        <v>84</v>
      </c>
      <c r="AY189" s="156" t="s">
        <v>146</v>
      </c>
    </row>
    <row r="190" spans="2:65" s="1" customFormat="1" ht="16.5" customHeight="1">
      <c r="B190" s="132"/>
      <c r="C190" s="169" t="s">
        <v>329</v>
      </c>
      <c r="D190" s="169" t="s">
        <v>320</v>
      </c>
      <c r="E190" s="170" t="s">
        <v>330</v>
      </c>
      <c r="F190" s="171" t="s">
        <v>331</v>
      </c>
      <c r="G190" s="172" t="s">
        <v>302</v>
      </c>
      <c r="H190" s="173">
        <v>100.44</v>
      </c>
      <c r="I190" s="174"/>
      <c r="J190" s="175">
        <f>ROUND(I190*H190,2)</f>
        <v>0</v>
      </c>
      <c r="K190" s="176"/>
      <c r="L190" s="177"/>
      <c r="M190" s="178" t="s">
        <v>1</v>
      </c>
      <c r="N190" s="179" t="s">
        <v>41</v>
      </c>
      <c r="P190" s="143">
        <f>O190*H190</f>
        <v>0</v>
      </c>
      <c r="Q190" s="143">
        <v>1</v>
      </c>
      <c r="R190" s="143">
        <f>Q190*H190</f>
        <v>100.44</v>
      </c>
      <c r="S190" s="143">
        <v>0</v>
      </c>
      <c r="T190" s="144">
        <f>S190*H190</f>
        <v>0</v>
      </c>
      <c r="AR190" s="145" t="s">
        <v>188</v>
      </c>
      <c r="AT190" s="145" t="s">
        <v>320</v>
      </c>
      <c r="AU190" s="145" t="s">
        <v>86</v>
      </c>
      <c r="AY190" s="16" t="s">
        <v>146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6" t="s">
        <v>84</v>
      </c>
      <c r="BK190" s="146">
        <f>ROUND(I190*H190,2)</f>
        <v>0</v>
      </c>
      <c r="BL190" s="16" t="s">
        <v>167</v>
      </c>
      <c r="BM190" s="145" t="s">
        <v>332</v>
      </c>
    </row>
    <row r="191" spans="2:65" s="1" customFormat="1">
      <c r="B191" s="31"/>
      <c r="D191" s="147" t="s">
        <v>155</v>
      </c>
      <c r="F191" s="148" t="s">
        <v>331</v>
      </c>
      <c r="I191" s="149"/>
      <c r="L191" s="31"/>
      <c r="M191" s="150"/>
      <c r="T191" s="55"/>
      <c r="AT191" s="16" t="s">
        <v>155</v>
      </c>
      <c r="AU191" s="16" t="s">
        <v>86</v>
      </c>
    </row>
    <row r="192" spans="2:65" s="12" customFormat="1">
      <c r="B192" s="155"/>
      <c r="D192" s="147" t="s">
        <v>255</v>
      </c>
      <c r="E192" s="156" t="s">
        <v>1</v>
      </c>
      <c r="F192" s="157" t="s">
        <v>333</v>
      </c>
      <c r="H192" s="158">
        <v>100.44</v>
      </c>
      <c r="I192" s="159"/>
      <c r="L192" s="155"/>
      <c r="M192" s="160"/>
      <c r="T192" s="161"/>
      <c r="AT192" s="156" t="s">
        <v>255</v>
      </c>
      <c r="AU192" s="156" t="s">
        <v>86</v>
      </c>
      <c r="AV192" s="12" t="s">
        <v>86</v>
      </c>
      <c r="AW192" s="12" t="s">
        <v>33</v>
      </c>
      <c r="AX192" s="12" t="s">
        <v>84</v>
      </c>
      <c r="AY192" s="156" t="s">
        <v>146</v>
      </c>
    </row>
    <row r="193" spans="2:65" s="1" customFormat="1" ht="33" customHeight="1">
      <c r="B193" s="132"/>
      <c r="C193" s="133" t="s">
        <v>334</v>
      </c>
      <c r="D193" s="133" t="s">
        <v>149</v>
      </c>
      <c r="E193" s="134" t="s">
        <v>335</v>
      </c>
      <c r="F193" s="135" t="s">
        <v>336</v>
      </c>
      <c r="G193" s="136" t="s">
        <v>241</v>
      </c>
      <c r="H193" s="137">
        <v>8296</v>
      </c>
      <c r="I193" s="138"/>
      <c r="J193" s="139">
        <f>ROUND(I193*H193,2)</f>
        <v>0</v>
      </c>
      <c r="K193" s="140"/>
      <c r="L193" s="31"/>
      <c r="M193" s="141" t="s">
        <v>1</v>
      </c>
      <c r="N193" s="142" t="s">
        <v>41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167</v>
      </c>
      <c r="AT193" s="145" t="s">
        <v>149</v>
      </c>
      <c r="AU193" s="145" t="s">
        <v>86</v>
      </c>
      <c r="AY193" s="16" t="s">
        <v>146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84</v>
      </c>
      <c r="BK193" s="146">
        <f>ROUND(I193*H193,2)</f>
        <v>0</v>
      </c>
      <c r="BL193" s="16" t="s">
        <v>167</v>
      </c>
      <c r="BM193" s="145" t="s">
        <v>337</v>
      </c>
    </row>
    <row r="194" spans="2:65" s="1" customFormat="1">
      <c r="B194" s="31"/>
      <c r="D194" s="147" t="s">
        <v>155</v>
      </c>
      <c r="F194" s="148" t="s">
        <v>336</v>
      </c>
      <c r="I194" s="149"/>
      <c r="L194" s="31"/>
      <c r="M194" s="150"/>
      <c r="T194" s="55"/>
      <c r="AT194" s="16" t="s">
        <v>155</v>
      </c>
      <c r="AU194" s="16" t="s">
        <v>86</v>
      </c>
    </row>
    <row r="195" spans="2:65" s="1" customFormat="1">
      <c r="B195" s="31"/>
      <c r="D195" s="147" t="s">
        <v>156</v>
      </c>
      <c r="F195" s="151" t="s">
        <v>338</v>
      </c>
      <c r="I195" s="149"/>
      <c r="L195" s="31"/>
      <c r="M195" s="150"/>
      <c r="T195" s="55"/>
      <c r="AT195" s="16" t="s">
        <v>156</v>
      </c>
      <c r="AU195" s="16" t="s">
        <v>86</v>
      </c>
    </row>
    <row r="196" spans="2:65" s="12" customFormat="1">
      <c r="B196" s="155"/>
      <c r="D196" s="147" t="s">
        <v>255</v>
      </c>
      <c r="E196" s="156" t="s">
        <v>1</v>
      </c>
      <c r="F196" s="157" t="s">
        <v>339</v>
      </c>
      <c r="H196" s="158">
        <v>8296</v>
      </c>
      <c r="I196" s="159"/>
      <c r="L196" s="155"/>
      <c r="M196" s="160"/>
      <c r="T196" s="161"/>
      <c r="AT196" s="156" t="s">
        <v>255</v>
      </c>
      <c r="AU196" s="156" t="s">
        <v>86</v>
      </c>
      <c r="AV196" s="12" t="s">
        <v>86</v>
      </c>
      <c r="AW196" s="12" t="s">
        <v>33</v>
      </c>
      <c r="AX196" s="12" t="s">
        <v>84</v>
      </c>
      <c r="AY196" s="156" t="s">
        <v>146</v>
      </c>
    </row>
    <row r="197" spans="2:65" s="1" customFormat="1" ht="16.5" customHeight="1">
      <c r="B197" s="132"/>
      <c r="C197" s="169" t="s">
        <v>7</v>
      </c>
      <c r="D197" s="169" t="s">
        <v>320</v>
      </c>
      <c r="E197" s="170" t="s">
        <v>340</v>
      </c>
      <c r="F197" s="171" t="s">
        <v>341</v>
      </c>
      <c r="G197" s="172" t="s">
        <v>302</v>
      </c>
      <c r="H197" s="173">
        <v>427.2</v>
      </c>
      <c r="I197" s="174"/>
      <c r="J197" s="175">
        <f>ROUND(I197*H197,2)</f>
        <v>0</v>
      </c>
      <c r="K197" s="176"/>
      <c r="L197" s="177"/>
      <c r="M197" s="178" t="s">
        <v>1</v>
      </c>
      <c r="N197" s="179" t="s">
        <v>41</v>
      </c>
      <c r="P197" s="143">
        <f>O197*H197</f>
        <v>0</v>
      </c>
      <c r="Q197" s="143">
        <v>1</v>
      </c>
      <c r="R197" s="143">
        <f>Q197*H197</f>
        <v>427.2</v>
      </c>
      <c r="S197" s="143">
        <v>0</v>
      </c>
      <c r="T197" s="144">
        <f>S197*H197</f>
        <v>0</v>
      </c>
      <c r="AR197" s="145" t="s">
        <v>188</v>
      </c>
      <c r="AT197" s="145" t="s">
        <v>320</v>
      </c>
      <c r="AU197" s="145" t="s">
        <v>86</v>
      </c>
      <c r="AY197" s="16" t="s">
        <v>146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84</v>
      </c>
      <c r="BK197" s="146">
        <f>ROUND(I197*H197,2)</f>
        <v>0</v>
      </c>
      <c r="BL197" s="16" t="s">
        <v>167</v>
      </c>
      <c r="BM197" s="145" t="s">
        <v>342</v>
      </c>
    </row>
    <row r="198" spans="2:65" s="1" customFormat="1">
      <c r="B198" s="31"/>
      <c r="D198" s="147" t="s">
        <v>155</v>
      </c>
      <c r="F198" s="148" t="s">
        <v>341</v>
      </c>
      <c r="I198" s="149"/>
      <c r="L198" s="31"/>
      <c r="M198" s="150"/>
      <c r="T198" s="55"/>
      <c r="AT198" s="16" t="s">
        <v>155</v>
      </c>
      <c r="AU198" s="16" t="s">
        <v>86</v>
      </c>
    </row>
    <row r="199" spans="2:65" s="12" customFormat="1">
      <c r="B199" s="155"/>
      <c r="D199" s="147" t="s">
        <v>255</v>
      </c>
      <c r="E199" s="156" t="s">
        <v>1</v>
      </c>
      <c r="F199" s="157" t="s">
        <v>343</v>
      </c>
      <c r="H199" s="158">
        <v>427.2</v>
      </c>
      <c r="I199" s="159"/>
      <c r="L199" s="155"/>
      <c r="M199" s="160"/>
      <c r="T199" s="161"/>
      <c r="AT199" s="156" t="s">
        <v>255</v>
      </c>
      <c r="AU199" s="156" t="s">
        <v>86</v>
      </c>
      <c r="AV199" s="12" t="s">
        <v>86</v>
      </c>
      <c r="AW199" s="12" t="s">
        <v>33</v>
      </c>
      <c r="AX199" s="12" t="s">
        <v>84</v>
      </c>
      <c r="AY199" s="156" t="s">
        <v>146</v>
      </c>
    </row>
    <row r="200" spans="2:65" s="1" customFormat="1" ht="24.2" customHeight="1">
      <c r="B200" s="132"/>
      <c r="C200" s="133" t="s">
        <v>344</v>
      </c>
      <c r="D200" s="133" t="s">
        <v>149</v>
      </c>
      <c r="E200" s="134" t="s">
        <v>345</v>
      </c>
      <c r="F200" s="135" t="s">
        <v>346</v>
      </c>
      <c r="G200" s="136" t="s">
        <v>241</v>
      </c>
      <c r="H200" s="137">
        <v>8296</v>
      </c>
      <c r="I200" s="138"/>
      <c r="J200" s="139">
        <f>ROUND(I200*H200,2)</f>
        <v>0</v>
      </c>
      <c r="K200" s="140"/>
      <c r="L200" s="31"/>
      <c r="M200" s="141" t="s">
        <v>1</v>
      </c>
      <c r="N200" s="142" t="s">
        <v>41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167</v>
      </c>
      <c r="AT200" s="145" t="s">
        <v>149</v>
      </c>
      <c r="AU200" s="145" t="s">
        <v>86</v>
      </c>
      <c r="AY200" s="16" t="s">
        <v>146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6" t="s">
        <v>84</v>
      </c>
      <c r="BK200" s="146">
        <f>ROUND(I200*H200,2)</f>
        <v>0</v>
      </c>
      <c r="BL200" s="16" t="s">
        <v>167</v>
      </c>
      <c r="BM200" s="145" t="s">
        <v>347</v>
      </c>
    </row>
    <row r="201" spans="2:65" s="1" customFormat="1">
      <c r="B201" s="31"/>
      <c r="D201" s="147" t="s">
        <v>155</v>
      </c>
      <c r="F201" s="148" t="s">
        <v>346</v>
      </c>
      <c r="I201" s="149"/>
      <c r="L201" s="31"/>
      <c r="M201" s="150"/>
      <c r="T201" s="55"/>
      <c r="AT201" s="16" t="s">
        <v>155</v>
      </c>
      <c r="AU201" s="16" t="s">
        <v>86</v>
      </c>
    </row>
    <row r="202" spans="2:65" s="1" customFormat="1" ht="16.5" customHeight="1">
      <c r="B202" s="132"/>
      <c r="C202" s="169" t="s">
        <v>348</v>
      </c>
      <c r="D202" s="169" t="s">
        <v>320</v>
      </c>
      <c r="E202" s="170" t="s">
        <v>349</v>
      </c>
      <c r="F202" s="171" t="s">
        <v>350</v>
      </c>
      <c r="G202" s="172" t="s">
        <v>351</v>
      </c>
      <c r="H202" s="173">
        <v>165.92</v>
      </c>
      <c r="I202" s="174"/>
      <c r="J202" s="175">
        <f>ROUND(I202*H202,2)</f>
        <v>0</v>
      </c>
      <c r="K202" s="176"/>
      <c r="L202" s="177"/>
      <c r="M202" s="178" t="s">
        <v>1</v>
      </c>
      <c r="N202" s="179" t="s">
        <v>41</v>
      </c>
      <c r="P202" s="143">
        <f>O202*H202</f>
        <v>0</v>
      </c>
      <c r="Q202" s="143">
        <v>1E-3</v>
      </c>
      <c r="R202" s="143">
        <f>Q202*H202</f>
        <v>0.16591999999999998</v>
      </c>
      <c r="S202" s="143">
        <v>0</v>
      </c>
      <c r="T202" s="144">
        <f>S202*H202</f>
        <v>0</v>
      </c>
      <c r="AR202" s="145" t="s">
        <v>188</v>
      </c>
      <c r="AT202" s="145" t="s">
        <v>320</v>
      </c>
      <c r="AU202" s="145" t="s">
        <v>86</v>
      </c>
      <c r="AY202" s="16" t="s">
        <v>146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84</v>
      </c>
      <c r="BK202" s="146">
        <f>ROUND(I202*H202,2)</f>
        <v>0</v>
      </c>
      <c r="BL202" s="16" t="s">
        <v>167</v>
      </c>
      <c r="BM202" s="145" t="s">
        <v>352</v>
      </c>
    </row>
    <row r="203" spans="2:65" s="1" customFormat="1">
      <c r="B203" s="31"/>
      <c r="D203" s="147" t="s">
        <v>155</v>
      </c>
      <c r="F203" s="148" t="s">
        <v>350</v>
      </c>
      <c r="I203" s="149"/>
      <c r="L203" s="31"/>
      <c r="M203" s="150"/>
      <c r="T203" s="55"/>
      <c r="AT203" s="16" t="s">
        <v>155</v>
      </c>
      <c r="AU203" s="16" t="s">
        <v>86</v>
      </c>
    </row>
    <row r="204" spans="2:65" s="12" customFormat="1">
      <c r="B204" s="155"/>
      <c r="D204" s="147" t="s">
        <v>255</v>
      </c>
      <c r="E204" s="156" t="s">
        <v>1</v>
      </c>
      <c r="F204" s="157" t="s">
        <v>353</v>
      </c>
      <c r="H204" s="158">
        <v>165.92</v>
      </c>
      <c r="I204" s="159"/>
      <c r="L204" s="155"/>
      <c r="M204" s="160"/>
      <c r="T204" s="161"/>
      <c r="AT204" s="156" t="s">
        <v>255</v>
      </c>
      <c r="AU204" s="156" t="s">
        <v>86</v>
      </c>
      <c r="AV204" s="12" t="s">
        <v>86</v>
      </c>
      <c r="AW204" s="12" t="s">
        <v>33</v>
      </c>
      <c r="AX204" s="12" t="s">
        <v>84</v>
      </c>
      <c r="AY204" s="156" t="s">
        <v>146</v>
      </c>
    </row>
    <row r="205" spans="2:65" s="1" customFormat="1" ht="24.2" customHeight="1">
      <c r="B205" s="132"/>
      <c r="C205" s="133" t="s">
        <v>354</v>
      </c>
      <c r="D205" s="133" t="s">
        <v>149</v>
      </c>
      <c r="E205" s="134" t="s">
        <v>355</v>
      </c>
      <c r="F205" s="135" t="s">
        <v>356</v>
      </c>
      <c r="G205" s="136" t="s">
        <v>246</v>
      </c>
      <c r="H205" s="137">
        <v>88</v>
      </c>
      <c r="I205" s="138"/>
      <c r="J205" s="139">
        <f>ROUND(I205*H205,2)</f>
        <v>0</v>
      </c>
      <c r="K205" s="140"/>
      <c r="L205" s="31"/>
      <c r="M205" s="141" t="s">
        <v>1</v>
      </c>
      <c r="N205" s="142" t="s">
        <v>41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45" t="s">
        <v>167</v>
      </c>
      <c r="AT205" s="145" t="s">
        <v>149</v>
      </c>
      <c r="AU205" s="145" t="s">
        <v>86</v>
      </c>
      <c r="AY205" s="16" t="s">
        <v>146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6" t="s">
        <v>84</v>
      </c>
      <c r="BK205" s="146">
        <f>ROUND(I205*H205,2)</f>
        <v>0</v>
      </c>
      <c r="BL205" s="16" t="s">
        <v>167</v>
      </c>
      <c r="BM205" s="145" t="s">
        <v>357</v>
      </c>
    </row>
    <row r="206" spans="2:65" s="1" customFormat="1">
      <c r="B206" s="31"/>
      <c r="D206" s="147" t="s">
        <v>155</v>
      </c>
      <c r="F206" s="148" t="s">
        <v>356</v>
      </c>
      <c r="I206" s="149"/>
      <c r="L206" s="31"/>
      <c r="M206" s="150"/>
      <c r="T206" s="55"/>
      <c r="AT206" s="16" t="s">
        <v>155</v>
      </c>
      <c r="AU206" s="16" t="s">
        <v>86</v>
      </c>
    </row>
    <row r="207" spans="2:65" s="1" customFormat="1" ht="16.5" customHeight="1">
      <c r="B207" s="132"/>
      <c r="C207" s="169" t="s">
        <v>358</v>
      </c>
      <c r="D207" s="169" t="s">
        <v>320</v>
      </c>
      <c r="E207" s="170" t="s">
        <v>359</v>
      </c>
      <c r="F207" s="171" t="s">
        <v>360</v>
      </c>
      <c r="G207" s="172" t="s">
        <v>246</v>
      </c>
      <c r="H207" s="173">
        <v>88</v>
      </c>
      <c r="I207" s="174"/>
      <c r="J207" s="175">
        <f>ROUND(I207*H207,2)</f>
        <v>0</v>
      </c>
      <c r="K207" s="176"/>
      <c r="L207" s="177"/>
      <c r="M207" s="178" t="s">
        <v>1</v>
      </c>
      <c r="N207" s="179" t="s">
        <v>41</v>
      </c>
      <c r="P207" s="143">
        <f>O207*H207</f>
        <v>0</v>
      </c>
      <c r="Q207" s="143">
        <v>0.04</v>
      </c>
      <c r="R207" s="143">
        <f>Q207*H207</f>
        <v>3.52</v>
      </c>
      <c r="S207" s="143">
        <v>0</v>
      </c>
      <c r="T207" s="144">
        <f>S207*H207</f>
        <v>0</v>
      </c>
      <c r="AR207" s="145" t="s">
        <v>188</v>
      </c>
      <c r="AT207" s="145" t="s">
        <v>320</v>
      </c>
      <c r="AU207" s="145" t="s">
        <v>86</v>
      </c>
      <c r="AY207" s="16" t="s">
        <v>146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6" t="s">
        <v>84</v>
      </c>
      <c r="BK207" s="146">
        <f>ROUND(I207*H207,2)</f>
        <v>0</v>
      </c>
      <c r="BL207" s="16" t="s">
        <v>167</v>
      </c>
      <c r="BM207" s="145" t="s">
        <v>361</v>
      </c>
    </row>
    <row r="208" spans="2:65" s="1" customFormat="1">
      <c r="B208" s="31"/>
      <c r="D208" s="147" t="s">
        <v>155</v>
      </c>
      <c r="F208" s="148" t="s">
        <v>360</v>
      </c>
      <c r="I208" s="149"/>
      <c r="L208" s="31"/>
      <c r="M208" s="150"/>
      <c r="T208" s="55"/>
      <c r="AT208" s="16" t="s">
        <v>155</v>
      </c>
      <c r="AU208" s="16" t="s">
        <v>86</v>
      </c>
    </row>
    <row r="209" spans="2:65" s="1" customFormat="1" ht="24.2" customHeight="1">
      <c r="B209" s="132"/>
      <c r="C209" s="133" t="s">
        <v>362</v>
      </c>
      <c r="D209" s="133" t="s">
        <v>149</v>
      </c>
      <c r="E209" s="134" t="s">
        <v>363</v>
      </c>
      <c r="F209" s="135" t="s">
        <v>364</v>
      </c>
      <c r="G209" s="136" t="s">
        <v>246</v>
      </c>
      <c r="H209" s="137">
        <v>88</v>
      </c>
      <c r="I209" s="138"/>
      <c r="J209" s="139">
        <f>ROUND(I209*H209,2)</f>
        <v>0</v>
      </c>
      <c r="K209" s="140"/>
      <c r="L209" s="31"/>
      <c r="M209" s="141" t="s">
        <v>1</v>
      </c>
      <c r="N209" s="142" t="s">
        <v>41</v>
      </c>
      <c r="P209" s="143">
        <f>O209*H209</f>
        <v>0</v>
      </c>
      <c r="Q209" s="143">
        <v>5.0000000000000002E-5</v>
      </c>
      <c r="R209" s="143">
        <f>Q209*H209</f>
        <v>4.4000000000000003E-3</v>
      </c>
      <c r="S209" s="143">
        <v>0</v>
      </c>
      <c r="T209" s="144">
        <f>S209*H209</f>
        <v>0</v>
      </c>
      <c r="AR209" s="145" t="s">
        <v>167</v>
      </c>
      <c r="AT209" s="145" t="s">
        <v>149</v>
      </c>
      <c r="AU209" s="145" t="s">
        <v>86</v>
      </c>
      <c r="AY209" s="16" t="s">
        <v>146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84</v>
      </c>
      <c r="BK209" s="146">
        <f>ROUND(I209*H209,2)</f>
        <v>0</v>
      </c>
      <c r="BL209" s="16" t="s">
        <v>167</v>
      </c>
      <c r="BM209" s="145" t="s">
        <v>365</v>
      </c>
    </row>
    <row r="210" spans="2:65" s="1" customFormat="1">
      <c r="B210" s="31"/>
      <c r="D210" s="147" t="s">
        <v>155</v>
      </c>
      <c r="F210" s="148" t="s">
        <v>364</v>
      </c>
      <c r="I210" s="149"/>
      <c r="L210" s="31"/>
      <c r="M210" s="150"/>
      <c r="T210" s="55"/>
      <c r="AT210" s="16" t="s">
        <v>155</v>
      </c>
      <c r="AU210" s="16" t="s">
        <v>86</v>
      </c>
    </row>
    <row r="211" spans="2:65" s="1" customFormat="1" ht="21.75" customHeight="1">
      <c r="B211" s="132"/>
      <c r="C211" s="169" t="s">
        <v>366</v>
      </c>
      <c r="D211" s="169" t="s">
        <v>320</v>
      </c>
      <c r="E211" s="170" t="s">
        <v>367</v>
      </c>
      <c r="F211" s="171" t="s">
        <v>368</v>
      </c>
      <c r="G211" s="172" t="s">
        <v>246</v>
      </c>
      <c r="H211" s="173">
        <v>264</v>
      </c>
      <c r="I211" s="174"/>
      <c r="J211" s="175">
        <f>ROUND(I211*H211,2)</f>
        <v>0</v>
      </c>
      <c r="K211" s="176"/>
      <c r="L211" s="177"/>
      <c r="M211" s="178" t="s">
        <v>1</v>
      </c>
      <c r="N211" s="179" t="s">
        <v>41</v>
      </c>
      <c r="P211" s="143">
        <f>O211*H211</f>
        <v>0</v>
      </c>
      <c r="Q211" s="143">
        <v>4.7200000000000002E-3</v>
      </c>
      <c r="R211" s="143">
        <f>Q211*H211</f>
        <v>1.2460800000000001</v>
      </c>
      <c r="S211" s="143">
        <v>0</v>
      </c>
      <c r="T211" s="144">
        <f>S211*H211</f>
        <v>0</v>
      </c>
      <c r="AR211" s="145" t="s">
        <v>188</v>
      </c>
      <c r="AT211" s="145" t="s">
        <v>320</v>
      </c>
      <c r="AU211" s="145" t="s">
        <v>86</v>
      </c>
      <c r="AY211" s="16" t="s">
        <v>146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6" t="s">
        <v>84</v>
      </c>
      <c r="BK211" s="146">
        <f>ROUND(I211*H211,2)</f>
        <v>0</v>
      </c>
      <c r="BL211" s="16" t="s">
        <v>167</v>
      </c>
      <c r="BM211" s="145" t="s">
        <v>369</v>
      </c>
    </row>
    <row r="212" spans="2:65" s="1" customFormat="1">
      <c r="B212" s="31"/>
      <c r="D212" s="147" t="s">
        <v>155</v>
      </c>
      <c r="F212" s="148" t="s">
        <v>368</v>
      </c>
      <c r="I212" s="149"/>
      <c r="L212" s="31"/>
      <c r="M212" s="150"/>
      <c r="T212" s="55"/>
      <c r="AT212" s="16" t="s">
        <v>155</v>
      </c>
      <c r="AU212" s="16" t="s">
        <v>86</v>
      </c>
    </row>
    <row r="213" spans="2:65" s="12" customFormat="1">
      <c r="B213" s="155"/>
      <c r="D213" s="147" t="s">
        <v>255</v>
      </c>
      <c r="E213" s="156" t="s">
        <v>1</v>
      </c>
      <c r="F213" s="157" t="s">
        <v>370</v>
      </c>
      <c r="H213" s="158">
        <v>264</v>
      </c>
      <c r="I213" s="159"/>
      <c r="L213" s="155"/>
      <c r="M213" s="160"/>
      <c r="T213" s="161"/>
      <c r="AT213" s="156" t="s">
        <v>255</v>
      </c>
      <c r="AU213" s="156" t="s">
        <v>86</v>
      </c>
      <c r="AV213" s="12" t="s">
        <v>86</v>
      </c>
      <c r="AW213" s="12" t="s">
        <v>33</v>
      </c>
      <c r="AX213" s="12" t="s">
        <v>84</v>
      </c>
      <c r="AY213" s="156" t="s">
        <v>146</v>
      </c>
    </row>
    <row r="214" spans="2:65" s="1" customFormat="1" ht="24.2" customHeight="1">
      <c r="B214" s="132"/>
      <c r="C214" s="133" t="s">
        <v>371</v>
      </c>
      <c r="D214" s="133" t="s">
        <v>149</v>
      </c>
      <c r="E214" s="134" t="s">
        <v>372</v>
      </c>
      <c r="F214" s="135" t="s">
        <v>373</v>
      </c>
      <c r="G214" s="136" t="s">
        <v>246</v>
      </c>
      <c r="H214" s="137">
        <v>88</v>
      </c>
      <c r="I214" s="138"/>
      <c r="J214" s="139">
        <f>ROUND(I214*H214,2)</f>
        <v>0</v>
      </c>
      <c r="K214" s="140"/>
      <c r="L214" s="31"/>
      <c r="M214" s="141" t="s">
        <v>1</v>
      </c>
      <c r="N214" s="142" t="s">
        <v>41</v>
      </c>
      <c r="P214" s="143">
        <f>O214*H214</f>
        <v>0</v>
      </c>
      <c r="Q214" s="143">
        <v>2.0799999999999998E-3</v>
      </c>
      <c r="R214" s="143">
        <f>Q214*H214</f>
        <v>0.18303999999999998</v>
      </c>
      <c r="S214" s="143">
        <v>0</v>
      </c>
      <c r="T214" s="144">
        <f>S214*H214</f>
        <v>0</v>
      </c>
      <c r="AR214" s="145" t="s">
        <v>167</v>
      </c>
      <c r="AT214" s="145" t="s">
        <v>149</v>
      </c>
      <c r="AU214" s="145" t="s">
        <v>86</v>
      </c>
      <c r="AY214" s="16" t="s">
        <v>146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6" t="s">
        <v>84</v>
      </c>
      <c r="BK214" s="146">
        <f>ROUND(I214*H214,2)</f>
        <v>0</v>
      </c>
      <c r="BL214" s="16" t="s">
        <v>167</v>
      </c>
      <c r="BM214" s="145" t="s">
        <v>374</v>
      </c>
    </row>
    <row r="215" spans="2:65" s="1" customFormat="1">
      <c r="B215" s="31"/>
      <c r="D215" s="147" t="s">
        <v>155</v>
      </c>
      <c r="F215" s="148" t="s">
        <v>373</v>
      </c>
      <c r="I215" s="149"/>
      <c r="L215" s="31"/>
      <c r="M215" s="150"/>
      <c r="T215" s="55"/>
      <c r="AT215" s="16" t="s">
        <v>155</v>
      </c>
      <c r="AU215" s="16" t="s">
        <v>86</v>
      </c>
    </row>
    <row r="216" spans="2:65" s="1" customFormat="1" ht="24.2" customHeight="1">
      <c r="B216" s="132"/>
      <c r="C216" s="133" t="s">
        <v>375</v>
      </c>
      <c r="D216" s="133" t="s">
        <v>149</v>
      </c>
      <c r="E216" s="134" t="s">
        <v>376</v>
      </c>
      <c r="F216" s="135" t="s">
        <v>377</v>
      </c>
      <c r="G216" s="136" t="s">
        <v>241</v>
      </c>
      <c r="H216" s="137">
        <v>69.08</v>
      </c>
      <c r="I216" s="138"/>
      <c r="J216" s="139">
        <f>ROUND(I216*H216,2)</f>
        <v>0</v>
      </c>
      <c r="K216" s="140"/>
      <c r="L216" s="31"/>
      <c r="M216" s="141" t="s">
        <v>1</v>
      </c>
      <c r="N216" s="142" t="s">
        <v>41</v>
      </c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AR216" s="145" t="s">
        <v>167</v>
      </c>
      <c r="AT216" s="145" t="s">
        <v>149</v>
      </c>
      <c r="AU216" s="145" t="s">
        <v>86</v>
      </c>
      <c r="AY216" s="16" t="s">
        <v>146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6" t="s">
        <v>84</v>
      </c>
      <c r="BK216" s="146">
        <f>ROUND(I216*H216,2)</f>
        <v>0</v>
      </c>
      <c r="BL216" s="16" t="s">
        <v>167</v>
      </c>
      <c r="BM216" s="145" t="s">
        <v>378</v>
      </c>
    </row>
    <row r="217" spans="2:65" s="1" customFormat="1">
      <c r="B217" s="31"/>
      <c r="D217" s="147" t="s">
        <v>155</v>
      </c>
      <c r="F217" s="148" t="s">
        <v>377</v>
      </c>
      <c r="I217" s="149"/>
      <c r="L217" s="31"/>
      <c r="M217" s="150"/>
      <c r="T217" s="55"/>
      <c r="AT217" s="16" t="s">
        <v>155</v>
      </c>
      <c r="AU217" s="16" t="s">
        <v>86</v>
      </c>
    </row>
    <row r="218" spans="2:65" s="1" customFormat="1">
      <c r="B218" s="31"/>
      <c r="D218" s="147" t="s">
        <v>156</v>
      </c>
      <c r="F218" s="151" t="s">
        <v>379</v>
      </c>
      <c r="I218" s="149"/>
      <c r="L218" s="31"/>
      <c r="M218" s="150"/>
      <c r="T218" s="55"/>
      <c r="AT218" s="16" t="s">
        <v>156</v>
      </c>
      <c r="AU218" s="16" t="s">
        <v>86</v>
      </c>
    </row>
    <row r="219" spans="2:65" s="1" customFormat="1" ht="16.5" customHeight="1">
      <c r="B219" s="132"/>
      <c r="C219" s="169" t="s">
        <v>380</v>
      </c>
      <c r="D219" s="169" t="s">
        <v>320</v>
      </c>
      <c r="E219" s="170" t="s">
        <v>381</v>
      </c>
      <c r="F219" s="171" t="s">
        <v>382</v>
      </c>
      <c r="G219" s="172" t="s">
        <v>263</v>
      </c>
      <c r="H219" s="173">
        <v>10.569000000000001</v>
      </c>
      <c r="I219" s="174"/>
      <c r="J219" s="175">
        <f>ROUND(I219*H219,2)</f>
        <v>0</v>
      </c>
      <c r="K219" s="176"/>
      <c r="L219" s="177"/>
      <c r="M219" s="178" t="s">
        <v>1</v>
      </c>
      <c r="N219" s="179" t="s">
        <v>41</v>
      </c>
      <c r="P219" s="143">
        <f>O219*H219</f>
        <v>0</v>
      </c>
      <c r="Q219" s="143">
        <v>0.2</v>
      </c>
      <c r="R219" s="143">
        <f>Q219*H219</f>
        <v>2.1138000000000003</v>
      </c>
      <c r="S219" s="143">
        <v>0</v>
      </c>
      <c r="T219" s="144">
        <f>S219*H219</f>
        <v>0</v>
      </c>
      <c r="AR219" s="145" t="s">
        <v>188</v>
      </c>
      <c r="AT219" s="145" t="s">
        <v>320</v>
      </c>
      <c r="AU219" s="145" t="s">
        <v>86</v>
      </c>
      <c r="AY219" s="16" t="s">
        <v>146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6" t="s">
        <v>84</v>
      </c>
      <c r="BK219" s="146">
        <f>ROUND(I219*H219,2)</f>
        <v>0</v>
      </c>
      <c r="BL219" s="16" t="s">
        <v>167</v>
      </c>
      <c r="BM219" s="145" t="s">
        <v>383</v>
      </c>
    </row>
    <row r="220" spans="2:65" s="1" customFormat="1">
      <c r="B220" s="31"/>
      <c r="D220" s="147" t="s">
        <v>155</v>
      </c>
      <c r="F220" s="148" t="s">
        <v>382</v>
      </c>
      <c r="I220" s="149"/>
      <c r="L220" s="31"/>
      <c r="M220" s="150"/>
      <c r="T220" s="55"/>
      <c r="AT220" s="16" t="s">
        <v>155</v>
      </c>
      <c r="AU220" s="16" t="s">
        <v>86</v>
      </c>
    </row>
    <row r="221" spans="2:65" s="12" customFormat="1">
      <c r="B221" s="155"/>
      <c r="D221" s="147" t="s">
        <v>255</v>
      </c>
      <c r="E221" s="156" t="s">
        <v>1</v>
      </c>
      <c r="F221" s="157" t="s">
        <v>384</v>
      </c>
      <c r="H221" s="158">
        <v>10.569000000000001</v>
      </c>
      <c r="I221" s="159"/>
      <c r="L221" s="155"/>
      <c r="M221" s="160"/>
      <c r="T221" s="161"/>
      <c r="AT221" s="156" t="s">
        <v>255</v>
      </c>
      <c r="AU221" s="156" t="s">
        <v>86</v>
      </c>
      <c r="AV221" s="12" t="s">
        <v>86</v>
      </c>
      <c r="AW221" s="12" t="s">
        <v>33</v>
      </c>
      <c r="AX221" s="12" t="s">
        <v>84</v>
      </c>
      <c r="AY221" s="156" t="s">
        <v>146</v>
      </c>
    </row>
    <row r="222" spans="2:65" s="1" customFormat="1" ht="21.75" customHeight="1">
      <c r="B222" s="132"/>
      <c r="C222" s="133" t="s">
        <v>385</v>
      </c>
      <c r="D222" s="133" t="s">
        <v>149</v>
      </c>
      <c r="E222" s="134" t="s">
        <v>386</v>
      </c>
      <c r="F222" s="135" t="s">
        <v>387</v>
      </c>
      <c r="G222" s="136" t="s">
        <v>241</v>
      </c>
      <c r="H222" s="137">
        <v>8296</v>
      </c>
      <c r="I222" s="138"/>
      <c r="J222" s="139">
        <f>ROUND(I222*H222,2)</f>
        <v>0</v>
      </c>
      <c r="K222" s="140"/>
      <c r="L222" s="31"/>
      <c r="M222" s="141" t="s">
        <v>1</v>
      </c>
      <c r="N222" s="142" t="s">
        <v>41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AR222" s="145" t="s">
        <v>167</v>
      </c>
      <c r="AT222" s="145" t="s">
        <v>149</v>
      </c>
      <c r="AU222" s="145" t="s">
        <v>86</v>
      </c>
      <c r="AY222" s="16" t="s">
        <v>146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6" t="s">
        <v>84</v>
      </c>
      <c r="BK222" s="146">
        <f>ROUND(I222*H222,2)</f>
        <v>0</v>
      </c>
      <c r="BL222" s="16" t="s">
        <v>167</v>
      </c>
      <c r="BM222" s="145" t="s">
        <v>388</v>
      </c>
    </row>
    <row r="223" spans="2:65" s="1" customFormat="1">
      <c r="B223" s="31"/>
      <c r="D223" s="147" t="s">
        <v>155</v>
      </c>
      <c r="F223" s="148" t="s">
        <v>387</v>
      </c>
      <c r="I223" s="149"/>
      <c r="L223" s="31"/>
      <c r="M223" s="150"/>
      <c r="T223" s="55"/>
      <c r="AT223" s="16" t="s">
        <v>155</v>
      </c>
      <c r="AU223" s="16" t="s">
        <v>86</v>
      </c>
    </row>
    <row r="224" spans="2:65" s="12" customFormat="1">
      <c r="B224" s="155"/>
      <c r="D224" s="147" t="s">
        <v>255</v>
      </c>
      <c r="E224" s="156" t="s">
        <v>1</v>
      </c>
      <c r="F224" s="157" t="s">
        <v>389</v>
      </c>
      <c r="H224" s="158">
        <v>8296</v>
      </c>
      <c r="I224" s="159"/>
      <c r="L224" s="155"/>
      <c r="M224" s="160"/>
      <c r="T224" s="161"/>
      <c r="AT224" s="156" t="s">
        <v>255</v>
      </c>
      <c r="AU224" s="156" t="s">
        <v>86</v>
      </c>
      <c r="AV224" s="12" t="s">
        <v>86</v>
      </c>
      <c r="AW224" s="12" t="s">
        <v>33</v>
      </c>
      <c r="AX224" s="12" t="s">
        <v>84</v>
      </c>
      <c r="AY224" s="156" t="s">
        <v>146</v>
      </c>
    </row>
    <row r="225" spans="2:65" s="11" customFormat="1" ht="22.9" customHeight="1">
      <c r="B225" s="120"/>
      <c r="D225" s="121" t="s">
        <v>75</v>
      </c>
      <c r="E225" s="130" t="s">
        <v>86</v>
      </c>
      <c r="F225" s="130" t="s">
        <v>390</v>
      </c>
      <c r="I225" s="123"/>
      <c r="J225" s="131">
        <f>BK225</f>
        <v>0</v>
      </c>
      <c r="L225" s="120"/>
      <c r="M225" s="125"/>
      <c r="P225" s="126">
        <v>0</v>
      </c>
      <c r="R225" s="126">
        <v>0</v>
      </c>
      <c r="T225" s="127">
        <v>0</v>
      </c>
      <c r="AR225" s="121" t="s">
        <v>84</v>
      </c>
      <c r="AT225" s="128" t="s">
        <v>75</v>
      </c>
      <c r="AU225" s="128" t="s">
        <v>84</v>
      </c>
      <c r="AY225" s="121" t="s">
        <v>146</v>
      </c>
      <c r="BK225" s="129">
        <v>0</v>
      </c>
    </row>
    <row r="226" spans="2:65" s="11" customFormat="1" ht="22.9" customHeight="1">
      <c r="B226" s="120"/>
      <c r="D226" s="121" t="s">
        <v>75</v>
      </c>
      <c r="E226" s="130" t="s">
        <v>167</v>
      </c>
      <c r="F226" s="130" t="s">
        <v>391</v>
      </c>
      <c r="I226" s="123"/>
      <c r="J226" s="131">
        <f>BK226</f>
        <v>0</v>
      </c>
      <c r="L226" s="120"/>
      <c r="M226" s="125"/>
      <c r="P226" s="126">
        <f>SUM(P227:P234)</f>
        <v>0</v>
      </c>
      <c r="R226" s="126">
        <f>SUM(R227:R234)</f>
        <v>6.3239479200000002</v>
      </c>
      <c r="T226" s="127">
        <f>SUM(T227:T234)</f>
        <v>0</v>
      </c>
      <c r="AR226" s="121" t="s">
        <v>84</v>
      </c>
      <c r="AT226" s="128" t="s">
        <v>75</v>
      </c>
      <c r="AU226" s="128" t="s">
        <v>84</v>
      </c>
      <c r="AY226" s="121" t="s">
        <v>146</v>
      </c>
      <c r="BK226" s="129">
        <f>SUM(BK227:BK234)</f>
        <v>0</v>
      </c>
    </row>
    <row r="227" spans="2:65" s="1" customFormat="1" ht="33" customHeight="1">
      <c r="B227" s="132"/>
      <c r="C227" s="133" t="s">
        <v>392</v>
      </c>
      <c r="D227" s="133" t="s">
        <v>149</v>
      </c>
      <c r="E227" s="134" t="s">
        <v>393</v>
      </c>
      <c r="F227" s="135" t="s">
        <v>394</v>
      </c>
      <c r="G227" s="136" t="s">
        <v>241</v>
      </c>
      <c r="H227" s="137">
        <v>77</v>
      </c>
      <c r="I227" s="138"/>
      <c r="J227" s="139">
        <f>ROUND(I227*H227,2)</f>
        <v>0</v>
      </c>
      <c r="K227" s="140"/>
      <c r="L227" s="31"/>
      <c r="M227" s="141" t="s">
        <v>1</v>
      </c>
      <c r="N227" s="142" t="s">
        <v>41</v>
      </c>
      <c r="P227" s="143">
        <f>O227*H227</f>
        <v>0</v>
      </c>
      <c r="Q227" s="143">
        <v>0</v>
      </c>
      <c r="R227" s="143">
        <f>Q227*H227</f>
        <v>0</v>
      </c>
      <c r="S227" s="143">
        <v>0</v>
      </c>
      <c r="T227" s="144">
        <f>S227*H227</f>
        <v>0</v>
      </c>
      <c r="AR227" s="145" t="s">
        <v>167</v>
      </c>
      <c r="AT227" s="145" t="s">
        <v>149</v>
      </c>
      <c r="AU227" s="145" t="s">
        <v>86</v>
      </c>
      <c r="AY227" s="16" t="s">
        <v>146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6" t="s">
        <v>84</v>
      </c>
      <c r="BK227" s="146">
        <f>ROUND(I227*H227,2)</f>
        <v>0</v>
      </c>
      <c r="BL227" s="16" t="s">
        <v>167</v>
      </c>
      <c r="BM227" s="145" t="s">
        <v>395</v>
      </c>
    </row>
    <row r="228" spans="2:65" s="1" customFormat="1">
      <c r="B228" s="31"/>
      <c r="D228" s="147" t="s">
        <v>155</v>
      </c>
      <c r="F228" s="148" t="s">
        <v>394</v>
      </c>
      <c r="I228" s="149"/>
      <c r="L228" s="31"/>
      <c r="M228" s="150"/>
      <c r="T228" s="55"/>
      <c r="AT228" s="16" t="s">
        <v>155</v>
      </c>
      <c r="AU228" s="16" t="s">
        <v>86</v>
      </c>
    </row>
    <row r="229" spans="2:65" s="1" customFormat="1" ht="24.2" customHeight="1">
      <c r="B229" s="132"/>
      <c r="C229" s="133" t="s">
        <v>396</v>
      </c>
      <c r="D229" s="133" t="s">
        <v>149</v>
      </c>
      <c r="E229" s="134" t="s">
        <v>397</v>
      </c>
      <c r="F229" s="135" t="s">
        <v>398</v>
      </c>
      <c r="G229" s="136" t="s">
        <v>241</v>
      </c>
      <c r="H229" s="137">
        <v>385</v>
      </c>
      <c r="I229" s="138"/>
      <c r="J229" s="139">
        <f>ROUND(I229*H229,2)</f>
        <v>0</v>
      </c>
      <c r="K229" s="140"/>
      <c r="L229" s="31"/>
      <c r="M229" s="141" t="s">
        <v>1</v>
      </c>
      <c r="N229" s="142" t="s">
        <v>41</v>
      </c>
      <c r="P229" s="143">
        <f>O229*H229</f>
        <v>0</v>
      </c>
      <c r="Q229" s="143">
        <v>0</v>
      </c>
      <c r="R229" s="143">
        <f>Q229*H229</f>
        <v>0</v>
      </c>
      <c r="S229" s="143">
        <v>0</v>
      </c>
      <c r="T229" s="144">
        <f>S229*H229</f>
        <v>0</v>
      </c>
      <c r="AR229" s="145" t="s">
        <v>167</v>
      </c>
      <c r="AT229" s="145" t="s">
        <v>149</v>
      </c>
      <c r="AU229" s="145" t="s">
        <v>86</v>
      </c>
      <c r="AY229" s="16" t="s">
        <v>146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6" t="s">
        <v>84</v>
      </c>
      <c r="BK229" s="146">
        <f>ROUND(I229*H229,2)</f>
        <v>0</v>
      </c>
      <c r="BL229" s="16" t="s">
        <v>167</v>
      </c>
      <c r="BM229" s="145" t="s">
        <v>399</v>
      </c>
    </row>
    <row r="230" spans="2:65" s="1" customFormat="1">
      <c r="B230" s="31"/>
      <c r="D230" s="147" t="s">
        <v>155</v>
      </c>
      <c r="F230" s="148" t="s">
        <v>398</v>
      </c>
      <c r="I230" s="149"/>
      <c r="L230" s="31"/>
      <c r="M230" s="150"/>
      <c r="T230" s="55"/>
      <c r="AT230" s="16" t="s">
        <v>155</v>
      </c>
      <c r="AU230" s="16" t="s">
        <v>86</v>
      </c>
    </row>
    <row r="231" spans="2:65" s="12" customFormat="1">
      <c r="B231" s="155"/>
      <c r="D231" s="147" t="s">
        <v>255</v>
      </c>
      <c r="E231" s="156" t="s">
        <v>1</v>
      </c>
      <c r="F231" s="157" t="s">
        <v>400</v>
      </c>
      <c r="H231" s="158">
        <v>385</v>
      </c>
      <c r="I231" s="159"/>
      <c r="L231" s="155"/>
      <c r="M231" s="160"/>
      <c r="T231" s="161"/>
      <c r="AT231" s="156" t="s">
        <v>255</v>
      </c>
      <c r="AU231" s="156" t="s">
        <v>86</v>
      </c>
      <c r="AV231" s="12" t="s">
        <v>86</v>
      </c>
      <c r="AW231" s="12" t="s">
        <v>33</v>
      </c>
      <c r="AX231" s="12" t="s">
        <v>84</v>
      </c>
      <c r="AY231" s="156" t="s">
        <v>146</v>
      </c>
    </row>
    <row r="232" spans="2:65" s="1" customFormat="1" ht="24.2" customHeight="1">
      <c r="B232" s="132"/>
      <c r="C232" s="133" t="s">
        <v>401</v>
      </c>
      <c r="D232" s="133" t="s">
        <v>149</v>
      </c>
      <c r="E232" s="134" t="s">
        <v>402</v>
      </c>
      <c r="F232" s="135" t="s">
        <v>403</v>
      </c>
      <c r="G232" s="136" t="s">
        <v>263</v>
      </c>
      <c r="H232" s="137">
        <v>2.2320000000000002</v>
      </c>
      <c r="I232" s="138"/>
      <c r="J232" s="139">
        <f>ROUND(I232*H232,2)</f>
        <v>0</v>
      </c>
      <c r="K232" s="140"/>
      <c r="L232" s="31"/>
      <c r="M232" s="141" t="s">
        <v>1</v>
      </c>
      <c r="N232" s="142" t="s">
        <v>41</v>
      </c>
      <c r="P232" s="143">
        <f>O232*H232</f>
        <v>0</v>
      </c>
      <c r="Q232" s="143">
        <v>2.83331</v>
      </c>
      <c r="R232" s="143">
        <f>Q232*H232</f>
        <v>6.3239479200000002</v>
      </c>
      <c r="S232" s="143">
        <v>0</v>
      </c>
      <c r="T232" s="144">
        <f>S232*H232</f>
        <v>0</v>
      </c>
      <c r="AR232" s="145" t="s">
        <v>167</v>
      </c>
      <c r="AT232" s="145" t="s">
        <v>149</v>
      </c>
      <c r="AU232" s="145" t="s">
        <v>86</v>
      </c>
      <c r="AY232" s="16" t="s">
        <v>146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6" t="s">
        <v>84</v>
      </c>
      <c r="BK232" s="146">
        <f>ROUND(I232*H232,2)</f>
        <v>0</v>
      </c>
      <c r="BL232" s="16" t="s">
        <v>167</v>
      </c>
      <c r="BM232" s="145" t="s">
        <v>404</v>
      </c>
    </row>
    <row r="233" spans="2:65" s="1" customFormat="1">
      <c r="B233" s="31"/>
      <c r="D233" s="147" t="s">
        <v>155</v>
      </c>
      <c r="F233" s="148" t="s">
        <v>403</v>
      </c>
      <c r="I233" s="149"/>
      <c r="L233" s="31"/>
      <c r="M233" s="150"/>
      <c r="T233" s="55"/>
      <c r="AT233" s="16" t="s">
        <v>155</v>
      </c>
      <c r="AU233" s="16" t="s">
        <v>86</v>
      </c>
    </row>
    <row r="234" spans="2:65" s="1" customFormat="1">
      <c r="B234" s="31"/>
      <c r="D234" s="147" t="s">
        <v>156</v>
      </c>
      <c r="F234" s="151" t="s">
        <v>405</v>
      </c>
      <c r="I234" s="149"/>
      <c r="L234" s="31"/>
      <c r="M234" s="150"/>
      <c r="T234" s="55"/>
      <c r="AT234" s="16" t="s">
        <v>156</v>
      </c>
      <c r="AU234" s="16" t="s">
        <v>86</v>
      </c>
    </row>
    <row r="235" spans="2:65" s="11" customFormat="1" ht="22.9" customHeight="1">
      <c r="B235" s="120"/>
      <c r="D235" s="121" t="s">
        <v>75</v>
      </c>
      <c r="E235" s="130" t="s">
        <v>145</v>
      </c>
      <c r="F235" s="130" t="s">
        <v>406</v>
      </c>
      <c r="I235" s="123"/>
      <c r="J235" s="131">
        <f>BK235</f>
        <v>0</v>
      </c>
      <c r="L235" s="120"/>
      <c r="M235" s="125"/>
      <c r="P235" s="126">
        <f>SUM(P236:P280)</f>
        <v>0</v>
      </c>
      <c r="R235" s="126">
        <f>SUM(R236:R280)</f>
        <v>737.20187999999996</v>
      </c>
      <c r="T235" s="127">
        <f>SUM(T236:T280)</f>
        <v>0</v>
      </c>
      <c r="AR235" s="121" t="s">
        <v>84</v>
      </c>
      <c r="AT235" s="128" t="s">
        <v>75</v>
      </c>
      <c r="AU235" s="128" t="s">
        <v>84</v>
      </c>
      <c r="AY235" s="121" t="s">
        <v>146</v>
      </c>
      <c r="BK235" s="129">
        <f>SUM(BK236:BK280)</f>
        <v>0</v>
      </c>
    </row>
    <row r="236" spans="2:65" s="1" customFormat="1" ht="37.9" customHeight="1">
      <c r="B236" s="132"/>
      <c r="C236" s="133" t="s">
        <v>407</v>
      </c>
      <c r="D236" s="133" t="s">
        <v>149</v>
      </c>
      <c r="E236" s="134" t="s">
        <v>408</v>
      </c>
      <c r="F236" s="135" t="s">
        <v>409</v>
      </c>
      <c r="G236" s="136" t="s">
        <v>241</v>
      </c>
      <c r="H236" s="137">
        <v>2674.6669999999999</v>
      </c>
      <c r="I236" s="138"/>
      <c r="J236" s="139">
        <f>ROUND(I236*H236,2)</f>
        <v>0</v>
      </c>
      <c r="K236" s="140"/>
      <c r="L236" s="31"/>
      <c r="M236" s="141" t="s">
        <v>1</v>
      </c>
      <c r="N236" s="142" t="s">
        <v>41</v>
      </c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AR236" s="145" t="s">
        <v>167</v>
      </c>
      <c r="AT236" s="145" t="s">
        <v>149</v>
      </c>
      <c r="AU236" s="145" t="s">
        <v>86</v>
      </c>
      <c r="AY236" s="16" t="s">
        <v>146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6" t="s">
        <v>84</v>
      </c>
      <c r="BK236" s="146">
        <f>ROUND(I236*H236,2)</f>
        <v>0</v>
      </c>
      <c r="BL236" s="16" t="s">
        <v>167</v>
      </c>
      <c r="BM236" s="145" t="s">
        <v>410</v>
      </c>
    </row>
    <row r="237" spans="2:65" s="1" customFormat="1">
      <c r="B237" s="31"/>
      <c r="D237" s="147" t="s">
        <v>155</v>
      </c>
      <c r="F237" s="148" t="s">
        <v>409</v>
      </c>
      <c r="I237" s="149"/>
      <c r="L237" s="31"/>
      <c r="M237" s="150"/>
      <c r="T237" s="55"/>
      <c r="AT237" s="16" t="s">
        <v>155</v>
      </c>
      <c r="AU237" s="16" t="s">
        <v>86</v>
      </c>
    </row>
    <row r="238" spans="2:65" s="1" customFormat="1">
      <c r="B238" s="31"/>
      <c r="D238" s="147" t="s">
        <v>156</v>
      </c>
      <c r="F238" s="151" t="s">
        <v>411</v>
      </c>
      <c r="I238" s="149"/>
      <c r="L238" s="31"/>
      <c r="M238" s="150"/>
      <c r="T238" s="55"/>
      <c r="AT238" s="16" t="s">
        <v>156</v>
      </c>
      <c r="AU238" s="16" t="s">
        <v>86</v>
      </c>
    </row>
    <row r="239" spans="2:65" s="12" customFormat="1">
      <c r="B239" s="155"/>
      <c r="D239" s="147" t="s">
        <v>255</v>
      </c>
      <c r="E239" s="156" t="s">
        <v>1</v>
      </c>
      <c r="F239" s="157" t="s">
        <v>412</v>
      </c>
      <c r="H239" s="158">
        <v>8024</v>
      </c>
      <c r="I239" s="159"/>
      <c r="L239" s="155"/>
      <c r="M239" s="160"/>
      <c r="T239" s="161"/>
      <c r="AT239" s="156" t="s">
        <v>255</v>
      </c>
      <c r="AU239" s="156" t="s">
        <v>86</v>
      </c>
      <c r="AV239" s="12" t="s">
        <v>86</v>
      </c>
      <c r="AW239" s="12" t="s">
        <v>33</v>
      </c>
      <c r="AX239" s="12" t="s">
        <v>76</v>
      </c>
      <c r="AY239" s="156" t="s">
        <v>146</v>
      </c>
    </row>
    <row r="240" spans="2:65" s="13" customFormat="1">
      <c r="B240" s="162"/>
      <c r="D240" s="147" t="s">
        <v>255</v>
      </c>
      <c r="E240" s="163" t="s">
        <v>1</v>
      </c>
      <c r="F240" s="164" t="s">
        <v>307</v>
      </c>
      <c r="H240" s="165">
        <v>8024</v>
      </c>
      <c r="I240" s="166"/>
      <c r="L240" s="162"/>
      <c r="M240" s="167"/>
      <c r="T240" s="168"/>
      <c r="AT240" s="163" t="s">
        <v>255</v>
      </c>
      <c r="AU240" s="163" t="s">
        <v>86</v>
      </c>
      <c r="AV240" s="13" t="s">
        <v>162</v>
      </c>
      <c r="AW240" s="13" t="s">
        <v>33</v>
      </c>
      <c r="AX240" s="13" t="s">
        <v>76</v>
      </c>
      <c r="AY240" s="163" t="s">
        <v>146</v>
      </c>
    </row>
    <row r="241" spans="2:65" s="12" customFormat="1">
      <c r="B241" s="155"/>
      <c r="D241" s="147" t="s">
        <v>255</v>
      </c>
      <c r="E241" s="156" t="s">
        <v>1</v>
      </c>
      <c r="F241" s="157" t="s">
        <v>413</v>
      </c>
      <c r="H241" s="158">
        <v>2674.6669999999999</v>
      </c>
      <c r="I241" s="159"/>
      <c r="L241" s="155"/>
      <c r="M241" s="160"/>
      <c r="T241" s="161"/>
      <c r="AT241" s="156" t="s">
        <v>255</v>
      </c>
      <c r="AU241" s="156" t="s">
        <v>86</v>
      </c>
      <c r="AV241" s="12" t="s">
        <v>86</v>
      </c>
      <c r="AW241" s="12" t="s">
        <v>33</v>
      </c>
      <c r="AX241" s="12" t="s">
        <v>84</v>
      </c>
      <c r="AY241" s="156" t="s">
        <v>146</v>
      </c>
    </row>
    <row r="242" spans="2:65" s="1" customFormat="1" ht="21.75" customHeight="1">
      <c r="B242" s="132"/>
      <c r="C242" s="169" t="s">
        <v>414</v>
      </c>
      <c r="D242" s="169" t="s">
        <v>320</v>
      </c>
      <c r="E242" s="170" t="s">
        <v>415</v>
      </c>
      <c r="F242" s="171" t="s">
        <v>416</v>
      </c>
      <c r="G242" s="172" t="s">
        <v>302</v>
      </c>
      <c r="H242" s="173">
        <v>43.463000000000001</v>
      </c>
      <c r="I242" s="174"/>
      <c r="J242" s="175">
        <f>ROUND(I242*H242,2)</f>
        <v>0</v>
      </c>
      <c r="K242" s="176"/>
      <c r="L242" s="177"/>
      <c r="M242" s="178" t="s">
        <v>1</v>
      </c>
      <c r="N242" s="179" t="s">
        <v>41</v>
      </c>
      <c r="P242" s="143">
        <f>O242*H242</f>
        <v>0</v>
      </c>
      <c r="Q242" s="143">
        <v>1</v>
      </c>
      <c r="R242" s="143">
        <f>Q242*H242</f>
        <v>43.463000000000001</v>
      </c>
      <c r="S242" s="143">
        <v>0</v>
      </c>
      <c r="T242" s="144">
        <f>S242*H242</f>
        <v>0</v>
      </c>
      <c r="AR242" s="145" t="s">
        <v>188</v>
      </c>
      <c r="AT242" s="145" t="s">
        <v>320</v>
      </c>
      <c r="AU242" s="145" t="s">
        <v>86</v>
      </c>
      <c r="AY242" s="16" t="s">
        <v>146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6" t="s">
        <v>84</v>
      </c>
      <c r="BK242" s="146">
        <f>ROUND(I242*H242,2)</f>
        <v>0</v>
      </c>
      <c r="BL242" s="16" t="s">
        <v>167</v>
      </c>
      <c r="BM242" s="145" t="s">
        <v>417</v>
      </c>
    </row>
    <row r="243" spans="2:65" s="1" customFormat="1">
      <c r="B243" s="31"/>
      <c r="D243" s="147" t="s">
        <v>155</v>
      </c>
      <c r="F243" s="148" t="s">
        <v>416</v>
      </c>
      <c r="I243" s="149"/>
      <c r="L243" s="31"/>
      <c r="M243" s="150"/>
      <c r="T243" s="55"/>
      <c r="AT243" s="16" t="s">
        <v>155</v>
      </c>
      <c r="AU243" s="16" t="s">
        <v>86</v>
      </c>
    </row>
    <row r="244" spans="2:65" s="1" customFormat="1">
      <c r="B244" s="31"/>
      <c r="D244" s="147" t="s">
        <v>156</v>
      </c>
      <c r="F244" s="151" t="s">
        <v>418</v>
      </c>
      <c r="I244" s="149"/>
      <c r="L244" s="31"/>
      <c r="M244" s="150"/>
      <c r="T244" s="55"/>
      <c r="AT244" s="16" t="s">
        <v>156</v>
      </c>
      <c r="AU244" s="16" t="s">
        <v>86</v>
      </c>
    </row>
    <row r="245" spans="2:65" s="12" customFormat="1">
      <c r="B245" s="155"/>
      <c r="D245" s="147" t="s">
        <v>255</v>
      </c>
      <c r="E245" s="156" t="s">
        <v>1</v>
      </c>
      <c r="F245" s="157" t="s">
        <v>419</v>
      </c>
      <c r="H245" s="158">
        <v>43.463000000000001</v>
      </c>
      <c r="I245" s="159"/>
      <c r="L245" s="155"/>
      <c r="M245" s="160"/>
      <c r="T245" s="161"/>
      <c r="AT245" s="156" t="s">
        <v>255</v>
      </c>
      <c r="AU245" s="156" t="s">
        <v>86</v>
      </c>
      <c r="AV245" s="12" t="s">
        <v>86</v>
      </c>
      <c r="AW245" s="12" t="s">
        <v>33</v>
      </c>
      <c r="AX245" s="12" t="s">
        <v>84</v>
      </c>
      <c r="AY245" s="156" t="s">
        <v>146</v>
      </c>
    </row>
    <row r="246" spans="2:65" s="1" customFormat="1" ht="24.2" customHeight="1">
      <c r="B246" s="132"/>
      <c r="C246" s="133" t="s">
        <v>420</v>
      </c>
      <c r="D246" s="133" t="s">
        <v>149</v>
      </c>
      <c r="E246" s="134" t="s">
        <v>421</v>
      </c>
      <c r="F246" s="135" t="s">
        <v>422</v>
      </c>
      <c r="G246" s="136" t="s">
        <v>241</v>
      </c>
      <c r="H246" s="137">
        <v>8024</v>
      </c>
      <c r="I246" s="138"/>
      <c r="J246" s="139">
        <f>ROUND(I246*H246,2)</f>
        <v>0</v>
      </c>
      <c r="K246" s="140"/>
      <c r="L246" s="31"/>
      <c r="M246" s="141" t="s">
        <v>1</v>
      </c>
      <c r="N246" s="142" t="s">
        <v>41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167</v>
      </c>
      <c r="AT246" s="145" t="s">
        <v>149</v>
      </c>
      <c r="AU246" s="145" t="s">
        <v>86</v>
      </c>
      <c r="AY246" s="16" t="s">
        <v>146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6" t="s">
        <v>84</v>
      </c>
      <c r="BK246" s="146">
        <f>ROUND(I246*H246,2)</f>
        <v>0</v>
      </c>
      <c r="BL246" s="16" t="s">
        <v>167</v>
      </c>
      <c r="BM246" s="145" t="s">
        <v>423</v>
      </c>
    </row>
    <row r="247" spans="2:65" s="1" customFormat="1">
      <c r="B247" s="31"/>
      <c r="D247" s="147" t="s">
        <v>155</v>
      </c>
      <c r="F247" s="148" t="s">
        <v>422</v>
      </c>
      <c r="I247" s="149"/>
      <c r="L247" s="31"/>
      <c r="M247" s="150"/>
      <c r="T247" s="55"/>
      <c r="AT247" s="16" t="s">
        <v>155</v>
      </c>
      <c r="AU247" s="16" t="s">
        <v>86</v>
      </c>
    </row>
    <row r="248" spans="2:65" s="1" customFormat="1">
      <c r="B248" s="31"/>
      <c r="D248" s="147" t="s">
        <v>156</v>
      </c>
      <c r="F248" s="151" t="s">
        <v>424</v>
      </c>
      <c r="I248" s="149"/>
      <c r="L248" s="31"/>
      <c r="M248" s="150"/>
      <c r="T248" s="55"/>
      <c r="AT248" s="16" t="s">
        <v>156</v>
      </c>
      <c r="AU248" s="16" t="s">
        <v>86</v>
      </c>
    </row>
    <row r="249" spans="2:65" s="12" customFormat="1">
      <c r="B249" s="155"/>
      <c r="D249" s="147" t="s">
        <v>255</v>
      </c>
      <c r="E249" s="156" t="s">
        <v>1</v>
      </c>
      <c r="F249" s="157" t="s">
        <v>412</v>
      </c>
      <c r="H249" s="158">
        <v>8024</v>
      </c>
      <c r="I249" s="159"/>
      <c r="L249" s="155"/>
      <c r="M249" s="160"/>
      <c r="T249" s="161"/>
      <c r="AT249" s="156" t="s">
        <v>255</v>
      </c>
      <c r="AU249" s="156" t="s">
        <v>86</v>
      </c>
      <c r="AV249" s="12" t="s">
        <v>86</v>
      </c>
      <c r="AW249" s="12" t="s">
        <v>33</v>
      </c>
      <c r="AX249" s="12" t="s">
        <v>84</v>
      </c>
      <c r="AY249" s="156" t="s">
        <v>146</v>
      </c>
    </row>
    <row r="250" spans="2:65" s="1" customFormat="1" ht="24.2" customHeight="1">
      <c r="B250" s="132"/>
      <c r="C250" s="133" t="s">
        <v>425</v>
      </c>
      <c r="D250" s="133" t="s">
        <v>149</v>
      </c>
      <c r="E250" s="134" t="s">
        <v>426</v>
      </c>
      <c r="F250" s="135" t="s">
        <v>427</v>
      </c>
      <c r="G250" s="136" t="s">
        <v>241</v>
      </c>
      <c r="H250" s="137">
        <v>7649</v>
      </c>
      <c r="I250" s="138"/>
      <c r="J250" s="139">
        <f>ROUND(I250*H250,2)</f>
        <v>0</v>
      </c>
      <c r="K250" s="140"/>
      <c r="L250" s="31"/>
      <c r="M250" s="141" t="s">
        <v>1</v>
      </c>
      <c r="N250" s="142" t="s">
        <v>41</v>
      </c>
      <c r="P250" s="143">
        <f>O250*H250</f>
        <v>0</v>
      </c>
      <c r="Q250" s="143">
        <v>0</v>
      </c>
      <c r="R250" s="143">
        <f>Q250*H250</f>
        <v>0</v>
      </c>
      <c r="S250" s="143">
        <v>0</v>
      </c>
      <c r="T250" s="144">
        <f>S250*H250</f>
        <v>0</v>
      </c>
      <c r="AR250" s="145" t="s">
        <v>167</v>
      </c>
      <c r="AT250" s="145" t="s">
        <v>149</v>
      </c>
      <c r="AU250" s="145" t="s">
        <v>86</v>
      </c>
      <c r="AY250" s="16" t="s">
        <v>146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6" t="s">
        <v>84</v>
      </c>
      <c r="BK250" s="146">
        <f>ROUND(I250*H250,2)</f>
        <v>0</v>
      </c>
      <c r="BL250" s="16" t="s">
        <v>167</v>
      </c>
      <c r="BM250" s="145" t="s">
        <v>428</v>
      </c>
    </row>
    <row r="251" spans="2:65" s="1" customFormat="1">
      <c r="B251" s="31"/>
      <c r="D251" s="147" t="s">
        <v>155</v>
      </c>
      <c r="F251" s="148" t="s">
        <v>427</v>
      </c>
      <c r="I251" s="149"/>
      <c r="L251" s="31"/>
      <c r="M251" s="150"/>
      <c r="T251" s="55"/>
      <c r="AT251" s="16" t="s">
        <v>155</v>
      </c>
      <c r="AU251" s="16" t="s">
        <v>86</v>
      </c>
    </row>
    <row r="252" spans="2:65" s="1" customFormat="1">
      <c r="B252" s="31"/>
      <c r="D252" s="147" t="s">
        <v>156</v>
      </c>
      <c r="F252" s="151" t="s">
        <v>429</v>
      </c>
      <c r="I252" s="149"/>
      <c r="L252" s="31"/>
      <c r="M252" s="150"/>
      <c r="T252" s="55"/>
      <c r="AT252" s="16" t="s">
        <v>156</v>
      </c>
      <c r="AU252" s="16" t="s">
        <v>86</v>
      </c>
    </row>
    <row r="253" spans="2:65" s="12" customFormat="1">
      <c r="B253" s="155"/>
      <c r="D253" s="147" t="s">
        <v>255</v>
      </c>
      <c r="E253" s="156" t="s">
        <v>1</v>
      </c>
      <c r="F253" s="157" t="s">
        <v>430</v>
      </c>
      <c r="H253" s="158">
        <v>7649</v>
      </c>
      <c r="I253" s="159"/>
      <c r="L253" s="155"/>
      <c r="M253" s="160"/>
      <c r="T253" s="161"/>
      <c r="AT253" s="156" t="s">
        <v>255</v>
      </c>
      <c r="AU253" s="156" t="s">
        <v>86</v>
      </c>
      <c r="AV253" s="12" t="s">
        <v>86</v>
      </c>
      <c r="AW253" s="12" t="s">
        <v>33</v>
      </c>
      <c r="AX253" s="12" t="s">
        <v>84</v>
      </c>
      <c r="AY253" s="156" t="s">
        <v>146</v>
      </c>
    </row>
    <row r="254" spans="2:65" s="1" customFormat="1" ht="33" customHeight="1">
      <c r="B254" s="132"/>
      <c r="C254" s="133" t="s">
        <v>431</v>
      </c>
      <c r="D254" s="133" t="s">
        <v>149</v>
      </c>
      <c r="E254" s="134" t="s">
        <v>432</v>
      </c>
      <c r="F254" s="135" t="s">
        <v>433</v>
      </c>
      <c r="G254" s="136" t="s">
        <v>241</v>
      </c>
      <c r="H254" s="137">
        <v>7282</v>
      </c>
      <c r="I254" s="138"/>
      <c r="J254" s="139">
        <f>ROUND(I254*H254,2)</f>
        <v>0</v>
      </c>
      <c r="K254" s="140"/>
      <c r="L254" s="31"/>
      <c r="M254" s="141" t="s">
        <v>1</v>
      </c>
      <c r="N254" s="142" t="s">
        <v>41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167</v>
      </c>
      <c r="AT254" s="145" t="s">
        <v>149</v>
      </c>
      <c r="AU254" s="145" t="s">
        <v>86</v>
      </c>
      <c r="AY254" s="16" t="s">
        <v>146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6" t="s">
        <v>84</v>
      </c>
      <c r="BK254" s="146">
        <f>ROUND(I254*H254,2)</f>
        <v>0</v>
      </c>
      <c r="BL254" s="16" t="s">
        <v>167</v>
      </c>
      <c r="BM254" s="145" t="s">
        <v>434</v>
      </c>
    </row>
    <row r="255" spans="2:65" s="1" customFormat="1">
      <c r="B255" s="31"/>
      <c r="D255" s="147" t="s">
        <v>155</v>
      </c>
      <c r="F255" s="148" t="s">
        <v>433</v>
      </c>
      <c r="I255" s="149"/>
      <c r="L255" s="31"/>
      <c r="M255" s="150"/>
      <c r="T255" s="55"/>
      <c r="AT255" s="16" t="s">
        <v>155</v>
      </c>
      <c r="AU255" s="16" t="s">
        <v>86</v>
      </c>
    </row>
    <row r="256" spans="2:65" s="1" customFormat="1">
      <c r="B256" s="31"/>
      <c r="D256" s="147" t="s">
        <v>156</v>
      </c>
      <c r="F256" s="151" t="s">
        <v>435</v>
      </c>
      <c r="I256" s="149"/>
      <c r="L256" s="31"/>
      <c r="M256" s="150"/>
      <c r="T256" s="55"/>
      <c r="AT256" s="16" t="s">
        <v>156</v>
      </c>
      <c r="AU256" s="16" t="s">
        <v>86</v>
      </c>
    </row>
    <row r="257" spans="2:65" s="12" customFormat="1">
      <c r="B257" s="155"/>
      <c r="D257" s="147" t="s">
        <v>255</v>
      </c>
      <c r="E257" s="156" t="s">
        <v>1</v>
      </c>
      <c r="F257" s="157" t="s">
        <v>436</v>
      </c>
      <c r="H257" s="158">
        <v>7282</v>
      </c>
      <c r="I257" s="159"/>
      <c r="L257" s="155"/>
      <c r="M257" s="160"/>
      <c r="T257" s="161"/>
      <c r="AT257" s="156" t="s">
        <v>255</v>
      </c>
      <c r="AU257" s="156" t="s">
        <v>86</v>
      </c>
      <c r="AV257" s="12" t="s">
        <v>86</v>
      </c>
      <c r="AW257" s="12" t="s">
        <v>33</v>
      </c>
      <c r="AX257" s="12" t="s">
        <v>84</v>
      </c>
      <c r="AY257" s="156" t="s">
        <v>146</v>
      </c>
    </row>
    <row r="258" spans="2:65" s="1" customFormat="1" ht="16.5" customHeight="1">
      <c r="B258" s="132"/>
      <c r="C258" s="133" t="s">
        <v>437</v>
      </c>
      <c r="D258" s="133" t="s">
        <v>149</v>
      </c>
      <c r="E258" s="134" t="s">
        <v>438</v>
      </c>
      <c r="F258" s="135" t="s">
        <v>439</v>
      </c>
      <c r="G258" s="136" t="s">
        <v>241</v>
      </c>
      <c r="H258" s="137">
        <v>1840</v>
      </c>
      <c r="I258" s="138"/>
      <c r="J258" s="139">
        <f>ROUND(I258*H258,2)</f>
        <v>0</v>
      </c>
      <c r="K258" s="140"/>
      <c r="L258" s="31"/>
      <c r="M258" s="141" t="s">
        <v>1</v>
      </c>
      <c r="N258" s="142" t="s">
        <v>41</v>
      </c>
      <c r="P258" s="143">
        <f>O258*H258</f>
        <v>0</v>
      </c>
      <c r="Q258" s="143">
        <v>0.34499999999999997</v>
      </c>
      <c r="R258" s="143">
        <f>Q258*H258</f>
        <v>634.79999999999995</v>
      </c>
      <c r="S258" s="143">
        <v>0</v>
      </c>
      <c r="T258" s="144">
        <f>S258*H258</f>
        <v>0</v>
      </c>
      <c r="AR258" s="145" t="s">
        <v>167</v>
      </c>
      <c r="AT258" s="145" t="s">
        <v>149</v>
      </c>
      <c r="AU258" s="145" t="s">
        <v>86</v>
      </c>
      <c r="AY258" s="16" t="s">
        <v>146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6" t="s">
        <v>84</v>
      </c>
      <c r="BK258" s="146">
        <f>ROUND(I258*H258,2)</f>
        <v>0</v>
      </c>
      <c r="BL258" s="16" t="s">
        <v>167</v>
      </c>
      <c r="BM258" s="145" t="s">
        <v>440</v>
      </c>
    </row>
    <row r="259" spans="2:65" s="1" customFormat="1">
      <c r="B259" s="31"/>
      <c r="D259" s="147" t="s">
        <v>155</v>
      </c>
      <c r="F259" s="148" t="s">
        <v>439</v>
      </c>
      <c r="I259" s="149"/>
      <c r="L259" s="31"/>
      <c r="M259" s="150"/>
      <c r="T259" s="55"/>
      <c r="AT259" s="16" t="s">
        <v>155</v>
      </c>
      <c r="AU259" s="16" t="s">
        <v>86</v>
      </c>
    </row>
    <row r="260" spans="2:65" s="1" customFormat="1">
      <c r="B260" s="31"/>
      <c r="D260" s="147" t="s">
        <v>156</v>
      </c>
      <c r="F260" s="151" t="s">
        <v>441</v>
      </c>
      <c r="I260" s="149"/>
      <c r="L260" s="31"/>
      <c r="M260" s="150"/>
      <c r="T260" s="55"/>
      <c r="AT260" s="16" t="s">
        <v>156</v>
      </c>
      <c r="AU260" s="16" t="s">
        <v>86</v>
      </c>
    </row>
    <row r="261" spans="2:65" s="12" customFormat="1">
      <c r="B261" s="155"/>
      <c r="D261" s="147" t="s">
        <v>255</v>
      </c>
      <c r="E261" s="156" t="s">
        <v>1</v>
      </c>
      <c r="F261" s="157" t="s">
        <v>442</v>
      </c>
      <c r="H261" s="158">
        <v>1840</v>
      </c>
      <c r="I261" s="159"/>
      <c r="L261" s="155"/>
      <c r="M261" s="160"/>
      <c r="T261" s="161"/>
      <c r="AT261" s="156" t="s">
        <v>255</v>
      </c>
      <c r="AU261" s="156" t="s">
        <v>86</v>
      </c>
      <c r="AV261" s="12" t="s">
        <v>86</v>
      </c>
      <c r="AW261" s="12" t="s">
        <v>33</v>
      </c>
      <c r="AX261" s="12" t="s">
        <v>84</v>
      </c>
      <c r="AY261" s="156" t="s">
        <v>146</v>
      </c>
    </row>
    <row r="262" spans="2:65" s="1" customFormat="1" ht="24.2" customHeight="1">
      <c r="B262" s="132"/>
      <c r="C262" s="133" t="s">
        <v>443</v>
      </c>
      <c r="D262" s="133" t="s">
        <v>149</v>
      </c>
      <c r="E262" s="134" t="s">
        <v>444</v>
      </c>
      <c r="F262" s="135" t="s">
        <v>445</v>
      </c>
      <c r="G262" s="136" t="s">
        <v>241</v>
      </c>
      <c r="H262" s="137">
        <v>7652</v>
      </c>
      <c r="I262" s="138"/>
      <c r="J262" s="139">
        <f>ROUND(I262*H262,2)</f>
        <v>0</v>
      </c>
      <c r="K262" s="140"/>
      <c r="L262" s="31"/>
      <c r="M262" s="141" t="s">
        <v>1</v>
      </c>
      <c r="N262" s="142" t="s">
        <v>41</v>
      </c>
      <c r="P262" s="143">
        <f>O262*H262</f>
        <v>0</v>
      </c>
      <c r="Q262" s="143">
        <v>0</v>
      </c>
      <c r="R262" s="143">
        <f>Q262*H262</f>
        <v>0</v>
      </c>
      <c r="S262" s="143">
        <v>0</v>
      </c>
      <c r="T262" s="144">
        <f>S262*H262</f>
        <v>0</v>
      </c>
      <c r="AR262" s="145" t="s">
        <v>167</v>
      </c>
      <c r="AT262" s="145" t="s">
        <v>149</v>
      </c>
      <c r="AU262" s="145" t="s">
        <v>86</v>
      </c>
      <c r="AY262" s="16" t="s">
        <v>146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6" t="s">
        <v>84</v>
      </c>
      <c r="BK262" s="146">
        <f>ROUND(I262*H262,2)</f>
        <v>0</v>
      </c>
      <c r="BL262" s="16" t="s">
        <v>167</v>
      </c>
      <c r="BM262" s="145" t="s">
        <v>446</v>
      </c>
    </row>
    <row r="263" spans="2:65" s="1" customFormat="1">
      <c r="B263" s="31"/>
      <c r="D263" s="147" t="s">
        <v>155</v>
      </c>
      <c r="F263" s="148" t="s">
        <v>445</v>
      </c>
      <c r="I263" s="149"/>
      <c r="L263" s="31"/>
      <c r="M263" s="150"/>
      <c r="T263" s="55"/>
      <c r="AT263" s="16" t="s">
        <v>155</v>
      </c>
      <c r="AU263" s="16" t="s">
        <v>86</v>
      </c>
    </row>
    <row r="264" spans="2:65" s="1" customFormat="1">
      <c r="B264" s="31"/>
      <c r="D264" s="147" t="s">
        <v>156</v>
      </c>
      <c r="F264" s="151" t="s">
        <v>447</v>
      </c>
      <c r="I264" s="149"/>
      <c r="L264" s="31"/>
      <c r="M264" s="150"/>
      <c r="T264" s="55"/>
      <c r="AT264" s="16" t="s">
        <v>156</v>
      </c>
      <c r="AU264" s="16" t="s">
        <v>86</v>
      </c>
    </row>
    <row r="265" spans="2:65" s="12" customFormat="1">
      <c r="B265" s="155"/>
      <c r="D265" s="147" t="s">
        <v>255</v>
      </c>
      <c r="E265" s="156" t="s">
        <v>1</v>
      </c>
      <c r="F265" s="157" t="s">
        <v>448</v>
      </c>
      <c r="H265" s="158">
        <v>7652</v>
      </c>
      <c r="I265" s="159"/>
      <c r="L265" s="155"/>
      <c r="M265" s="160"/>
      <c r="T265" s="161"/>
      <c r="AT265" s="156" t="s">
        <v>255</v>
      </c>
      <c r="AU265" s="156" t="s">
        <v>86</v>
      </c>
      <c r="AV265" s="12" t="s">
        <v>86</v>
      </c>
      <c r="AW265" s="12" t="s">
        <v>33</v>
      </c>
      <c r="AX265" s="12" t="s">
        <v>84</v>
      </c>
      <c r="AY265" s="156" t="s">
        <v>146</v>
      </c>
    </row>
    <row r="266" spans="2:65" s="1" customFormat="1" ht="24.2" customHeight="1">
      <c r="B266" s="132"/>
      <c r="C266" s="133" t="s">
        <v>449</v>
      </c>
      <c r="D266" s="133" t="s">
        <v>149</v>
      </c>
      <c r="E266" s="134" t="s">
        <v>450</v>
      </c>
      <c r="F266" s="135" t="s">
        <v>451</v>
      </c>
      <c r="G266" s="136" t="s">
        <v>241</v>
      </c>
      <c r="H266" s="137">
        <v>7285</v>
      </c>
      <c r="I266" s="138"/>
      <c r="J266" s="139">
        <f>ROUND(I266*H266,2)</f>
        <v>0</v>
      </c>
      <c r="K266" s="140"/>
      <c r="L266" s="31"/>
      <c r="M266" s="141" t="s">
        <v>1</v>
      </c>
      <c r="N266" s="142" t="s">
        <v>41</v>
      </c>
      <c r="P266" s="143">
        <f>O266*H266</f>
        <v>0</v>
      </c>
      <c r="Q266" s="143">
        <v>0</v>
      </c>
      <c r="R266" s="143">
        <f>Q266*H266</f>
        <v>0</v>
      </c>
      <c r="S266" s="143">
        <v>0</v>
      </c>
      <c r="T266" s="144">
        <f>S266*H266</f>
        <v>0</v>
      </c>
      <c r="AR266" s="145" t="s">
        <v>167</v>
      </c>
      <c r="AT266" s="145" t="s">
        <v>149</v>
      </c>
      <c r="AU266" s="145" t="s">
        <v>86</v>
      </c>
      <c r="AY266" s="16" t="s">
        <v>146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6" t="s">
        <v>84</v>
      </c>
      <c r="BK266" s="146">
        <f>ROUND(I266*H266,2)</f>
        <v>0</v>
      </c>
      <c r="BL266" s="16" t="s">
        <v>167</v>
      </c>
      <c r="BM266" s="145" t="s">
        <v>452</v>
      </c>
    </row>
    <row r="267" spans="2:65" s="1" customFormat="1">
      <c r="B267" s="31"/>
      <c r="D267" s="147" t="s">
        <v>155</v>
      </c>
      <c r="F267" s="148" t="s">
        <v>451</v>
      </c>
      <c r="I267" s="149"/>
      <c r="L267" s="31"/>
      <c r="M267" s="150"/>
      <c r="T267" s="55"/>
      <c r="AT267" s="16" t="s">
        <v>155</v>
      </c>
      <c r="AU267" s="16" t="s">
        <v>86</v>
      </c>
    </row>
    <row r="268" spans="2:65" s="1" customFormat="1">
      <c r="B268" s="31"/>
      <c r="D268" s="147" t="s">
        <v>156</v>
      </c>
      <c r="F268" s="151" t="s">
        <v>453</v>
      </c>
      <c r="I268" s="149"/>
      <c r="L268" s="31"/>
      <c r="M268" s="150"/>
      <c r="T268" s="55"/>
      <c r="AT268" s="16" t="s">
        <v>156</v>
      </c>
      <c r="AU268" s="16" t="s">
        <v>86</v>
      </c>
    </row>
    <row r="269" spans="2:65" s="12" customFormat="1">
      <c r="B269" s="155"/>
      <c r="D269" s="147" t="s">
        <v>255</v>
      </c>
      <c r="E269" s="156" t="s">
        <v>1</v>
      </c>
      <c r="F269" s="157" t="s">
        <v>454</v>
      </c>
      <c r="H269" s="158">
        <v>7285</v>
      </c>
      <c r="I269" s="159"/>
      <c r="L269" s="155"/>
      <c r="M269" s="160"/>
      <c r="T269" s="161"/>
      <c r="AT269" s="156" t="s">
        <v>255</v>
      </c>
      <c r="AU269" s="156" t="s">
        <v>86</v>
      </c>
      <c r="AV269" s="12" t="s">
        <v>86</v>
      </c>
      <c r="AW269" s="12" t="s">
        <v>33</v>
      </c>
      <c r="AX269" s="12" t="s">
        <v>84</v>
      </c>
      <c r="AY269" s="156" t="s">
        <v>146</v>
      </c>
    </row>
    <row r="270" spans="2:65" s="1" customFormat="1" ht="33" customHeight="1">
      <c r="B270" s="132"/>
      <c r="C270" s="133" t="s">
        <v>455</v>
      </c>
      <c r="D270" s="133" t="s">
        <v>149</v>
      </c>
      <c r="E270" s="134" t="s">
        <v>456</v>
      </c>
      <c r="F270" s="135" t="s">
        <v>457</v>
      </c>
      <c r="G270" s="136" t="s">
        <v>241</v>
      </c>
      <c r="H270" s="137">
        <v>6932</v>
      </c>
      <c r="I270" s="138"/>
      <c r="J270" s="139">
        <f>ROUND(I270*H270,2)</f>
        <v>0</v>
      </c>
      <c r="K270" s="140"/>
      <c r="L270" s="31"/>
      <c r="M270" s="141" t="s">
        <v>1</v>
      </c>
      <c r="N270" s="142" t="s">
        <v>41</v>
      </c>
      <c r="P270" s="143">
        <f>O270*H270</f>
        <v>0</v>
      </c>
      <c r="Q270" s="143">
        <v>0</v>
      </c>
      <c r="R270" s="143">
        <f>Q270*H270</f>
        <v>0</v>
      </c>
      <c r="S270" s="143">
        <v>0</v>
      </c>
      <c r="T270" s="144">
        <f>S270*H270</f>
        <v>0</v>
      </c>
      <c r="AR270" s="145" t="s">
        <v>167</v>
      </c>
      <c r="AT270" s="145" t="s">
        <v>149</v>
      </c>
      <c r="AU270" s="145" t="s">
        <v>86</v>
      </c>
      <c r="AY270" s="16" t="s">
        <v>146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6" t="s">
        <v>84</v>
      </c>
      <c r="BK270" s="146">
        <f>ROUND(I270*H270,2)</f>
        <v>0</v>
      </c>
      <c r="BL270" s="16" t="s">
        <v>167</v>
      </c>
      <c r="BM270" s="145" t="s">
        <v>458</v>
      </c>
    </row>
    <row r="271" spans="2:65" s="1" customFormat="1">
      <c r="B271" s="31"/>
      <c r="D271" s="147" t="s">
        <v>155</v>
      </c>
      <c r="F271" s="148" t="s">
        <v>457</v>
      </c>
      <c r="I271" s="149"/>
      <c r="L271" s="31"/>
      <c r="M271" s="150"/>
      <c r="T271" s="55"/>
      <c r="AT271" s="16" t="s">
        <v>155</v>
      </c>
      <c r="AU271" s="16" t="s">
        <v>86</v>
      </c>
    </row>
    <row r="272" spans="2:65" s="1" customFormat="1">
      <c r="B272" s="31"/>
      <c r="D272" s="147" t="s">
        <v>156</v>
      </c>
      <c r="F272" s="151" t="s">
        <v>459</v>
      </c>
      <c r="I272" s="149"/>
      <c r="L272" s="31"/>
      <c r="M272" s="150"/>
      <c r="T272" s="55"/>
      <c r="AT272" s="16" t="s">
        <v>156</v>
      </c>
      <c r="AU272" s="16" t="s">
        <v>86</v>
      </c>
    </row>
    <row r="273" spans="2:65" s="12" customFormat="1">
      <c r="B273" s="155"/>
      <c r="D273" s="147" t="s">
        <v>255</v>
      </c>
      <c r="E273" s="156" t="s">
        <v>1</v>
      </c>
      <c r="F273" s="157" t="s">
        <v>460</v>
      </c>
      <c r="H273" s="158">
        <v>6932</v>
      </c>
      <c r="I273" s="159"/>
      <c r="L273" s="155"/>
      <c r="M273" s="160"/>
      <c r="T273" s="161"/>
      <c r="AT273" s="156" t="s">
        <v>255</v>
      </c>
      <c r="AU273" s="156" t="s">
        <v>86</v>
      </c>
      <c r="AV273" s="12" t="s">
        <v>86</v>
      </c>
      <c r="AW273" s="12" t="s">
        <v>33</v>
      </c>
      <c r="AX273" s="12" t="s">
        <v>84</v>
      </c>
      <c r="AY273" s="156" t="s">
        <v>146</v>
      </c>
    </row>
    <row r="274" spans="2:65" s="1" customFormat="1" ht="24.2" customHeight="1">
      <c r="B274" s="132"/>
      <c r="C274" s="133" t="s">
        <v>461</v>
      </c>
      <c r="D274" s="133" t="s">
        <v>149</v>
      </c>
      <c r="E274" s="134" t="s">
        <v>462</v>
      </c>
      <c r="F274" s="135" t="s">
        <v>463</v>
      </c>
      <c r="G274" s="136" t="s">
        <v>241</v>
      </c>
      <c r="H274" s="137">
        <v>77</v>
      </c>
      <c r="I274" s="138"/>
      <c r="J274" s="139">
        <f>ROUND(I274*H274,2)</f>
        <v>0</v>
      </c>
      <c r="K274" s="140"/>
      <c r="L274" s="31"/>
      <c r="M274" s="141" t="s">
        <v>1</v>
      </c>
      <c r="N274" s="142" t="s">
        <v>41</v>
      </c>
      <c r="P274" s="143">
        <f>O274*H274</f>
        <v>0</v>
      </c>
      <c r="Q274" s="143">
        <v>0.61404000000000003</v>
      </c>
      <c r="R274" s="143">
        <f>Q274*H274</f>
        <v>47.281080000000003</v>
      </c>
      <c r="S274" s="143">
        <v>0</v>
      </c>
      <c r="T274" s="144">
        <f>S274*H274</f>
        <v>0</v>
      </c>
      <c r="AR274" s="145" t="s">
        <v>167</v>
      </c>
      <c r="AT274" s="145" t="s">
        <v>149</v>
      </c>
      <c r="AU274" s="145" t="s">
        <v>86</v>
      </c>
      <c r="AY274" s="16" t="s">
        <v>146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6" t="s">
        <v>84</v>
      </c>
      <c r="BK274" s="146">
        <f>ROUND(I274*H274,2)</f>
        <v>0</v>
      </c>
      <c r="BL274" s="16" t="s">
        <v>167</v>
      </c>
      <c r="BM274" s="145" t="s">
        <v>464</v>
      </c>
    </row>
    <row r="275" spans="2:65" s="1" customFormat="1">
      <c r="B275" s="31"/>
      <c r="D275" s="147" t="s">
        <v>155</v>
      </c>
      <c r="F275" s="148" t="s">
        <v>463</v>
      </c>
      <c r="I275" s="149"/>
      <c r="L275" s="31"/>
      <c r="M275" s="150"/>
      <c r="T275" s="55"/>
      <c r="AT275" s="16" t="s">
        <v>155</v>
      </c>
      <c r="AU275" s="16" t="s">
        <v>86</v>
      </c>
    </row>
    <row r="276" spans="2:65" s="1" customFormat="1">
      <c r="B276" s="31"/>
      <c r="D276" s="147" t="s">
        <v>156</v>
      </c>
      <c r="F276" s="151" t="s">
        <v>465</v>
      </c>
      <c r="I276" s="149"/>
      <c r="L276" s="31"/>
      <c r="M276" s="150"/>
      <c r="T276" s="55"/>
      <c r="AT276" s="16" t="s">
        <v>156</v>
      </c>
      <c r="AU276" s="16" t="s">
        <v>86</v>
      </c>
    </row>
    <row r="277" spans="2:65" s="12" customFormat="1">
      <c r="B277" s="155"/>
      <c r="D277" s="147" t="s">
        <v>255</v>
      </c>
      <c r="E277" s="156" t="s">
        <v>1</v>
      </c>
      <c r="F277" s="157" t="s">
        <v>466</v>
      </c>
      <c r="H277" s="158">
        <v>77</v>
      </c>
      <c r="I277" s="159"/>
      <c r="L277" s="155"/>
      <c r="M277" s="160"/>
      <c r="T277" s="161"/>
      <c r="AT277" s="156" t="s">
        <v>255</v>
      </c>
      <c r="AU277" s="156" t="s">
        <v>86</v>
      </c>
      <c r="AV277" s="12" t="s">
        <v>86</v>
      </c>
      <c r="AW277" s="12" t="s">
        <v>33</v>
      </c>
      <c r="AX277" s="12" t="s">
        <v>84</v>
      </c>
      <c r="AY277" s="156" t="s">
        <v>146</v>
      </c>
    </row>
    <row r="278" spans="2:65" s="1" customFormat="1" ht="24.2" customHeight="1">
      <c r="B278" s="132"/>
      <c r="C278" s="133" t="s">
        <v>467</v>
      </c>
      <c r="D278" s="133" t="s">
        <v>149</v>
      </c>
      <c r="E278" s="134" t="s">
        <v>468</v>
      </c>
      <c r="F278" s="135" t="s">
        <v>469</v>
      </c>
      <c r="G278" s="136" t="s">
        <v>241</v>
      </c>
      <c r="H278" s="137">
        <v>77</v>
      </c>
      <c r="I278" s="138"/>
      <c r="J278" s="139">
        <f>ROUND(I278*H278,2)</f>
        <v>0</v>
      </c>
      <c r="K278" s="140"/>
      <c r="L278" s="31"/>
      <c r="M278" s="141" t="s">
        <v>1</v>
      </c>
      <c r="N278" s="142" t="s">
        <v>41</v>
      </c>
      <c r="P278" s="143">
        <f>O278*H278</f>
        <v>0</v>
      </c>
      <c r="Q278" s="143">
        <v>0.15140000000000001</v>
      </c>
      <c r="R278" s="143">
        <f>Q278*H278</f>
        <v>11.6578</v>
      </c>
      <c r="S278" s="143">
        <v>0</v>
      </c>
      <c r="T278" s="144">
        <f>S278*H278</f>
        <v>0</v>
      </c>
      <c r="AR278" s="145" t="s">
        <v>167</v>
      </c>
      <c r="AT278" s="145" t="s">
        <v>149</v>
      </c>
      <c r="AU278" s="145" t="s">
        <v>86</v>
      </c>
      <c r="AY278" s="16" t="s">
        <v>146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6" t="s">
        <v>84</v>
      </c>
      <c r="BK278" s="146">
        <f>ROUND(I278*H278,2)</f>
        <v>0</v>
      </c>
      <c r="BL278" s="16" t="s">
        <v>167</v>
      </c>
      <c r="BM278" s="145" t="s">
        <v>470</v>
      </c>
    </row>
    <row r="279" spans="2:65" s="1" customFormat="1">
      <c r="B279" s="31"/>
      <c r="D279" s="147" t="s">
        <v>155</v>
      </c>
      <c r="F279" s="148" t="s">
        <v>469</v>
      </c>
      <c r="I279" s="149"/>
      <c r="L279" s="31"/>
      <c r="M279" s="150"/>
      <c r="T279" s="55"/>
      <c r="AT279" s="16" t="s">
        <v>155</v>
      </c>
      <c r="AU279" s="16" t="s">
        <v>86</v>
      </c>
    </row>
    <row r="280" spans="2:65" s="1" customFormat="1">
      <c r="B280" s="31"/>
      <c r="D280" s="147" t="s">
        <v>156</v>
      </c>
      <c r="F280" s="151" t="s">
        <v>471</v>
      </c>
      <c r="I280" s="149"/>
      <c r="L280" s="31"/>
      <c r="M280" s="150"/>
      <c r="T280" s="55"/>
      <c r="AT280" s="16" t="s">
        <v>156</v>
      </c>
      <c r="AU280" s="16" t="s">
        <v>86</v>
      </c>
    </row>
    <row r="281" spans="2:65" s="11" customFormat="1" ht="22.9" customHeight="1">
      <c r="B281" s="120"/>
      <c r="D281" s="121" t="s">
        <v>75</v>
      </c>
      <c r="E281" s="130" t="s">
        <v>188</v>
      </c>
      <c r="F281" s="130" t="s">
        <v>472</v>
      </c>
      <c r="I281" s="123"/>
      <c r="J281" s="131">
        <f>BK281</f>
        <v>0</v>
      </c>
      <c r="L281" s="120"/>
      <c r="M281" s="125"/>
      <c r="P281" s="126">
        <v>0</v>
      </c>
      <c r="R281" s="126">
        <v>0</v>
      </c>
      <c r="T281" s="127">
        <v>0</v>
      </c>
      <c r="AR281" s="121" t="s">
        <v>84</v>
      </c>
      <c r="AT281" s="128" t="s">
        <v>75</v>
      </c>
      <c r="AU281" s="128" t="s">
        <v>84</v>
      </c>
      <c r="AY281" s="121" t="s">
        <v>146</v>
      </c>
      <c r="BK281" s="129">
        <v>0</v>
      </c>
    </row>
    <row r="282" spans="2:65" s="11" customFormat="1" ht="22.9" customHeight="1">
      <c r="B282" s="120"/>
      <c r="D282" s="121" t="s">
        <v>75</v>
      </c>
      <c r="E282" s="130" t="s">
        <v>195</v>
      </c>
      <c r="F282" s="130" t="s">
        <v>473</v>
      </c>
      <c r="I282" s="123"/>
      <c r="J282" s="131">
        <f>BK282</f>
        <v>0</v>
      </c>
      <c r="L282" s="120"/>
      <c r="M282" s="125"/>
      <c r="P282" s="126">
        <f>SUM(P283:P295)</f>
        <v>0</v>
      </c>
      <c r="R282" s="126">
        <f>SUM(R283:R295)</f>
        <v>2.6480299999999999</v>
      </c>
      <c r="T282" s="127">
        <f>SUM(T283:T295)</f>
        <v>3.5475000000000003</v>
      </c>
      <c r="AR282" s="121" t="s">
        <v>84</v>
      </c>
      <c r="AT282" s="128" t="s">
        <v>75</v>
      </c>
      <c r="AU282" s="128" t="s">
        <v>84</v>
      </c>
      <c r="AY282" s="121" t="s">
        <v>146</v>
      </c>
      <c r="BK282" s="129">
        <f>SUM(BK283:BK295)</f>
        <v>0</v>
      </c>
    </row>
    <row r="283" spans="2:65" s="1" customFormat="1" ht="24.2" customHeight="1">
      <c r="B283" s="132"/>
      <c r="C283" s="133" t="s">
        <v>474</v>
      </c>
      <c r="D283" s="133" t="s">
        <v>149</v>
      </c>
      <c r="E283" s="134" t="s">
        <v>475</v>
      </c>
      <c r="F283" s="135" t="s">
        <v>476</v>
      </c>
      <c r="G283" s="136" t="s">
        <v>477</v>
      </c>
      <c r="H283" s="137">
        <v>231</v>
      </c>
      <c r="I283" s="138"/>
      <c r="J283" s="139">
        <f>ROUND(I283*H283,2)</f>
        <v>0</v>
      </c>
      <c r="K283" s="140"/>
      <c r="L283" s="31"/>
      <c r="M283" s="141" t="s">
        <v>1</v>
      </c>
      <c r="N283" s="142" t="s">
        <v>41</v>
      </c>
      <c r="P283" s="143">
        <f>O283*H283</f>
        <v>0</v>
      </c>
      <c r="Q283" s="143">
        <v>0</v>
      </c>
      <c r="R283" s="143">
        <f>Q283*H283</f>
        <v>0</v>
      </c>
      <c r="S283" s="143">
        <v>0</v>
      </c>
      <c r="T283" s="144">
        <f>S283*H283</f>
        <v>0</v>
      </c>
      <c r="AR283" s="145" t="s">
        <v>167</v>
      </c>
      <c r="AT283" s="145" t="s">
        <v>149</v>
      </c>
      <c r="AU283" s="145" t="s">
        <v>86</v>
      </c>
      <c r="AY283" s="16" t="s">
        <v>146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6" t="s">
        <v>84</v>
      </c>
      <c r="BK283" s="146">
        <f>ROUND(I283*H283,2)</f>
        <v>0</v>
      </c>
      <c r="BL283" s="16" t="s">
        <v>167</v>
      </c>
      <c r="BM283" s="145" t="s">
        <v>478</v>
      </c>
    </row>
    <row r="284" spans="2:65" s="1" customFormat="1">
      <c r="B284" s="31"/>
      <c r="D284" s="147" t="s">
        <v>155</v>
      </c>
      <c r="F284" s="148" t="s">
        <v>476</v>
      </c>
      <c r="I284" s="149"/>
      <c r="L284" s="31"/>
      <c r="M284" s="150"/>
      <c r="T284" s="55"/>
      <c r="AT284" s="16" t="s">
        <v>155</v>
      </c>
      <c r="AU284" s="16" t="s">
        <v>86</v>
      </c>
    </row>
    <row r="285" spans="2:65" s="1" customFormat="1">
      <c r="B285" s="31"/>
      <c r="D285" s="147" t="s">
        <v>156</v>
      </c>
      <c r="F285" s="151" t="s">
        <v>479</v>
      </c>
      <c r="I285" s="149"/>
      <c r="L285" s="31"/>
      <c r="M285" s="150"/>
      <c r="T285" s="55"/>
      <c r="AT285" s="16" t="s">
        <v>156</v>
      </c>
      <c r="AU285" s="16" t="s">
        <v>86</v>
      </c>
    </row>
    <row r="286" spans="2:65" s="1" customFormat="1" ht="24.2" customHeight="1">
      <c r="B286" s="132"/>
      <c r="C286" s="133" t="s">
        <v>480</v>
      </c>
      <c r="D286" s="133" t="s">
        <v>149</v>
      </c>
      <c r="E286" s="134" t="s">
        <v>481</v>
      </c>
      <c r="F286" s="135" t="s">
        <v>482</v>
      </c>
      <c r="G286" s="136" t="s">
        <v>477</v>
      </c>
      <c r="H286" s="137">
        <v>231</v>
      </c>
      <c r="I286" s="138"/>
      <c r="J286" s="139">
        <f>ROUND(I286*H286,2)</f>
        <v>0</v>
      </c>
      <c r="K286" s="140"/>
      <c r="L286" s="31"/>
      <c r="M286" s="141" t="s">
        <v>1</v>
      </c>
      <c r="N286" s="142" t="s">
        <v>41</v>
      </c>
      <c r="P286" s="143">
        <f>O286*H286</f>
        <v>0</v>
      </c>
      <c r="Q286" s="143">
        <v>1.1E-4</v>
      </c>
      <c r="R286" s="143">
        <f>Q286*H286</f>
        <v>2.5410000000000002E-2</v>
      </c>
      <c r="S286" s="143">
        <v>0</v>
      </c>
      <c r="T286" s="144">
        <f>S286*H286</f>
        <v>0</v>
      </c>
      <c r="AR286" s="145" t="s">
        <v>167</v>
      </c>
      <c r="AT286" s="145" t="s">
        <v>149</v>
      </c>
      <c r="AU286" s="145" t="s">
        <v>86</v>
      </c>
      <c r="AY286" s="16" t="s">
        <v>146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6" t="s">
        <v>84</v>
      </c>
      <c r="BK286" s="146">
        <f>ROUND(I286*H286,2)</f>
        <v>0</v>
      </c>
      <c r="BL286" s="16" t="s">
        <v>167</v>
      </c>
      <c r="BM286" s="145" t="s">
        <v>483</v>
      </c>
    </row>
    <row r="287" spans="2:65" s="1" customFormat="1">
      <c r="B287" s="31"/>
      <c r="D287" s="147" t="s">
        <v>155</v>
      </c>
      <c r="F287" s="148" t="s">
        <v>482</v>
      </c>
      <c r="I287" s="149"/>
      <c r="L287" s="31"/>
      <c r="M287" s="150"/>
      <c r="T287" s="55"/>
      <c r="AT287" s="16" t="s">
        <v>155</v>
      </c>
      <c r="AU287" s="16" t="s">
        <v>86</v>
      </c>
    </row>
    <row r="288" spans="2:65" s="1" customFormat="1">
      <c r="B288" s="31"/>
      <c r="D288" s="147" t="s">
        <v>156</v>
      </c>
      <c r="F288" s="151" t="s">
        <v>484</v>
      </c>
      <c r="I288" s="149"/>
      <c r="L288" s="31"/>
      <c r="M288" s="150"/>
      <c r="T288" s="55"/>
      <c r="AT288" s="16" t="s">
        <v>156</v>
      </c>
      <c r="AU288" s="16" t="s">
        <v>86</v>
      </c>
    </row>
    <row r="289" spans="2:65" s="12" customFormat="1">
      <c r="B289" s="155"/>
      <c r="D289" s="147" t="s">
        <v>255</v>
      </c>
      <c r="E289" s="156" t="s">
        <v>1</v>
      </c>
      <c r="F289" s="157" t="s">
        <v>485</v>
      </c>
      <c r="H289" s="158">
        <v>231</v>
      </c>
      <c r="I289" s="159"/>
      <c r="L289" s="155"/>
      <c r="M289" s="160"/>
      <c r="T289" s="161"/>
      <c r="AT289" s="156" t="s">
        <v>255</v>
      </c>
      <c r="AU289" s="156" t="s">
        <v>86</v>
      </c>
      <c r="AV289" s="12" t="s">
        <v>86</v>
      </c>
      <c r="AW289" s="12" t="s">
        <v>33</v>
      </c>
      <c r="AX289" s="12" t="s">
        <v>84</v>
      </c>
      <c r="AY289" s="156" t="s">
        <v>146</v>
      </c>
    </row>
    <row r="290" spans="2:65" s="1" customFormat="1" ht="24.2" customHeight="1">
      <c r="B290" s="132"/>
      <c r="C290" s="133" t="s">
        <v>486</v>
      </c>
      <c r="D290" s="133" t="s">
        <v>149</v>
      </c>
      <c r="E290" s="134" t="s">
        <v>487</v>
      </c>
      <c r="F290" s="135" t="s">
        <v>488</v>
      </c>
      <c r="G290" s="136" t="s">
        <v>152</v>
      </c>
      <c r="H290" s="137">
        <v>3.5</v>
      </c>
      <c r="I290" s="138"/>
      <c r="J290" s="139">
        <f>ROUND(I290*H290,2)</f>
        <v>0</v>
      </c>
      <c r="K290" s="140"/>
      <c r="L290" s="31"/>
      <c r="M290" s="141" t="s">
        <v>1</v>
      </c>
      <c r="N290" s="142" t="s">
        <v>41</v>
      </c>
      <c r="P290" s="143">
        <f>O290*H290</f>
        <v>0</v>
      </c>
      <c r="Q290" s="143">
        <v>0.74931999999999999</v>
      </c>
      <c r="R290" s="143">
        <f>Q290*H290</f>
        <v>2.62262</v>
      </c>
      <c r="S290" s="143">
        <v>0</v>
      </c>
      <c r="T290" s="144">
        <f>S290*H290</f>
        <v>0</v>
      </c>
      <c r="AR290" s="145" t="s">
        <v>167</v>
      </c>
      <c r="AT290" s="145" t="s">
        <v>149</v>
      </c>
      <c r="AU290" s="145" t="s">
        <v>86</v>
      </c>
      <c r="AY290" s="16" t="s">
        <v>146</v>
      </c>
      <c r="BE290" s="146">
        <f>IF(N290="základní",J290,0)</f>
        <v>0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6" t="s">
        <v>84</v>
      </c>
      <c r="BK290" s="146">
        <f>ROUND(I290*H290,2)</f>
        <v>0</v>
      </c>
      <c r="BL290" s="16" t="s">
        <v>167</v>
      </c>
      <c r="BM290" s="145" t="s">
        <v>489</v>
      </c>
    </row>
    <row r="291" spans="2:65" s="1" customFormat="1">
      <c r="B291" s="31"/>
      <c r="D291" s="147" t="s">
        <v>155</v>
      </c>
      <c r="F291" s="148" t="s">
        <v>488</v>
      </c>
      <c r="I291" s="149"/>
      <c r="L291" s="31"/>
      <c r="M291" s="150"/>
      <c r="T291" s="55"/>
      <c r="AT291" s="16" t="s">
        <v>155</v>
      </c>
      <c r="AU291" s="16" t="s">
        <v>86</v>
      </c>
    </row>
    <row r="292" spans="2:65" s="1" customFormat="1">
      <c r="B292" s="31"/>
      <c r="D292" s="147" t="s">
        <v>156</v>
      </c>
      <c r="F292" s="151" t="s">
        <v>490</v>
      </c>
      <c r="I292" s="149"/>
      <c r="L292" s="31"/>
      <c r="M292" s="150"/>
      <c r="T292" s="55"/>
      <c r="AT292" s="16" t="s">
        <v>156</v>
      </c>
      <c r="AU292" s="16" t="s">
        <v>86</v>
      </c>
    </row>
    <row r="293" spans="2:65" s="1" customFormat="1" ht="33" customHeight="1">
      <c r="B293" s="132"/>
      <c r="C293" s="133" t="s">
        <v>491</v>
      </c>
      <c r="D293" s="133" t="s">
        <v>149</v>
      </c>
      <c r="E293" s="134" t="s">
        <v>492</v>
      </c>
      <c r="F293" s="135" t="s">
        <v>493</v>
      </c>
      <c r="G293" s="136" t="s">
        <v>477</v>
      </c>
      <c r="H293" s="137">
        <v>27.5</v>
      </c>
      <c r="I293" s="138"/>
      <c r="J293" s="139">
        <f>ROUND(I293*H293,2)</f>
        <v>0</v>
      </c>
      <c r="K293" s="140"/>
      <c r="L293" s="31"/>
      <c r="M293" s="141" t="s">
        <v>1</v>
      </c>
      <c r="N293" s="142" t="s">
        <v>41</v>
      </c>
      <c r="P293" s="143">
        <f>O293*H293</f>
        <v>0</v>
      </c>
      <c r="Q293" s="143">
        <v>0</v>
      </c>
      <c r="R293" s="143">
        <f>Q293*H293</f>
        <v>0</v>
      </c>
      <c r="S293" s="143">
        <v>0.129</v>
      </c>
      <c r="T293" s="144">
        <f>S293*H293</f>
        <v>3.5475000000000003</v>
      </c>
      <c r="AR293" s="145" t="s">
        <v>167</v>
      </c>
      <c r="AT293" s="145" t="s">
        <v>149</v>
      </c>
      <c r="AU293" s="145" t="s">
        <v>86</v>
      </c>
      <c r="AY293" s="16" t="s">
        <v>146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6" t="s">
        <v>84</v>
      </c>
      <c r="BK293" s="146">
        <f>ROUND(I293*H293,2)</f>
        <v>0</v>
      </c>
      <c r="BL293" s="16" t="s">
        <v>167</v>
      </c>
      <c r="BM293" s="145" t="s">
        <v>494</v>
      </c>
    </row>
    <row r="294" spans="2:65" s="1" customFormat="1">
      <c r="B294" s="31"/>
      <c r="D294" s="147" t="s">
        <v>155</v>
      </c>
      <c r="F294" s="148" t="s">
        <v>493</v>
      </c>
      <c r="I294" s="149"/>
      <c r="L294" s="31"/>
      <c r="M294" s="150"/>
      <c r="T294" s="55"/>
      <c r="AT294" s="16" t="s">
        <v>155</v>
      </c>
      <c r="AU294" s="16" t="s">
        <v>86</v>
      </c>
    </row>
    <row r="295" spans="2:65" s="1" customFormat="1">
      <c r="B295" s="31"/>
      <c r="D295" s="147" t="s">
        <v>156</v>
      </c>
      <c r="F295" s="151" t="s">
        <v>495</v>
      </c>
      <c r="I295" s="149"/>
      <c r="L295" s="31"/>
      <c r="M295" s="150"/>
      <c r="T295" s="55"/>
      <c r="AT295" s="16" t="s">
        <v>156</v>
      </c>
      <c r="AU295" s="16" t="s">
        <v>86</v>
      </c>
    </row>
    <row r="296" spans="2:65" s="11" customFormat="1" ht="22.9" customHeight="1">
      <c r="B296" s="120"/>
      <c r="D296" s="121" t="s">
        <v>75</v>
      </c>
      <c r="E296" s="130" t="s">
        <v>496</v>
      </c>
      <c r="F296" s="130" t="s">
        <v>497</v>
      </c>
      <c r="I296" s="123"/>
      <c r="J296" s="131">
        <f>BK296</f>
        <v>0</v>
      </c>
      <c r="L296" s="120"/>
      <c r="M296" s="125"/>
      <c r="P296" s="126">
        <f>SUM(P297:P318)</f>
        <v>0</v>
      </c>
      <c r="R296" s="126">
        <f>SUM(R297:R318)</f>
        <v>0</v>
      </c>
      <c r="T296" s="127">
        <f>SUM(T297:T318)</f>
        <v>0</v>
      </c>
      <c r="AR296" s="121" t="s">
        <v>84</v>
      </c>
      <c r="AT296" s="128" t="s">
        <v>75</v>
      </c>
      <c r="AU296" s="128" t="s">
        <v>84</v>
      </c>
      <c r="AY296" s="121" t="s">
        <v>146</v>
      </c>
      <c r="BK296" s="129">
        <f>SUM(BK297:BK318)</f>
        <v>0</v>
      </c>
    </row>
    <row r="297" spans="2:65" s="1" customFormat="1" ht="21.75" customHeight="1">
      <c r="B297" s="132"/>
      <c r="C297" s="133" t="s">
        <v>498</v>
      </c>
      <c r="D297" s="133" t="s">
        <v>149</v>
      </c>
      <c r="E297" s="134" t="s">
        <v>499</v>
      </c>
      <c r="F297" s="135" t="s">
        <v>500</v>
      </c>
      <c r="G297" s="136" t="s">
        <v>302</v>
      </c>
      <c r="H297" s="137">
        <v>7432.107</v>
      </c>
      <c r="I297" s="138"/>
      <c r="J297" s="139">
        <f>ROUND(I297*H297,2)</f>
        <v>0</v>
      </c>
      <c r="K297" s="140"/>
      <c r="L297" s="31"/>
      <c r="M297" s="141" t="s">
        <v>1</v>
      </c>
      <c r="N297" s="142" t="s">
        <v>41</v>
      </c>
      <c r="P297" s="143">
        <f>O297*H297</f>
        <v>0</v>
      </c>
      <c r="Q297" s="143">
        <v>0</v>
      </c>
      <c r="R297" s="143">
        <f>Q297*H297</f>
        <v>0</v>
      </c>
      <c r="S297" s="143">
        <v>0</v>
      </c>
      <c r="T297" s="144">
        <f>S297*H297</f>
        <v>0</v>
      </c>
      <c r="AR297" s="145" t="s">
        <v>167</v>
      </c>
      <c r="AT297" s="145" t="s">
        <v>149</v>
      </c>
      <c r="AU297" s="145" t="s">
        <v>86</v>
      </c>
      <c r="AY297" s="16" t="s">
        <v>146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6" t="s">
        <v>84</v>
      </c>
      <c r="BK297" s="146">
        <f>ROUND(I297*H297,2)</f>
        <v>0</v>
      </c>
      <c r="BL297" s="16" t="s">
        <v>167</v>
      </c>
      <c r="BM297" s="145" t="s">
        <v>501</v>
      </c>
    </row>
    <row r="298" spans="2:65" s="1" customFormat="1">
      <c r="B298" s="31"/>
      <c r="D298" s="147" t="s">
        <v>155</v>
      </c>
      <c r="F298" s="148" t="s">
        <v>500</v>
      </c>
      <c r="I298" s="149"/>
      <c r="L298" s="31"/>
      <c r="M298" s="150"/>
      <c r="T298" s="55"/>
      <c r="AT298" s="16" t="s">
        <v>155</v>
      </c>
      <c r="AU298" s="16" t="s">
        <v>86</v>
      </c>
    </row>
    <row r="299" spans="2:65" s="1" customFormat="1">
      <c r="B299" s="31"/>
      <c r="D299" s="147" t="s">
        <v>156</v>
      </c>
      <c r="F299" s="151" t="s">
        <v>502</v>
      </c>
      <c r="I299" s="149"/>
      <c r="L299" s="31"/>
      <c r="M299" s="150"/>
      <c r="T299" s="55"/>
      <c r="AT299" s="16" t="s">
        <v>156</v>
      </c>
      <c r="AU299" s="16" t="s">
        <v>86</v>
      </c>
    </row>
    <row r="300" spans="2:65" s="12" customFormat="1">
      <c r="B300" s="155"/>
      <c r="D300" s="147" t="s">
        <v>255</v>
      </c>
      <c r="E300" s="156" t="s">
        <v>1</v>
      </c>
      <c r="F300" s="157" t="s">
        <v>503</v>
      </c>
      <c r="H300" s="158">
        <v>0.34699999999999998</v>
      </c>
      <c r="I300" s="159"/>
      <c r="L300" s="155"/>
      <c r="M300" s="160"/>
      <c r="T300" s="161"/>
      <c r="AT300" s="156" t="s">
        <v>255</v>
      </c>
      <c r="AU300" s="156" t="s">
        <v>86</v>
      </c>
      <c r="AV300" s="12" t="s">
        <v>86</v>
      </c>
      <c r="AW300" s="12" t="s">
        <v>33</v>
      </c>
      <c r="AX300" s="12" t="s">
        <v>76</v>
      </c>
      <c r="AY300" s="156" t="s">
        <v>146</v>
      </c>
    </row>
    <row r="301" spans="2:65" s="12" customFormat="1">
      <c r="B301" s="155"/>
      <c r="D301" s="147" t="s">
        <v>255</v>
      </c>
      <c r="E301" s="156" t="s">
        <v>1</v>
      </c>
      <c r="F301" s="157" t="s">
        <v>504</v>
      </c>
      <c r="H301" s="158">
        <v>7431.76</v>
      </c>
      <c r="I301" s="159"/>
      <c r="L301" s="155"/>
      <c r="M301" s="160"/>
      <c r="T301" s="161"/>
      <c r="AT301" s="156" t="s">
        <v>255</v>
      </c>
      <c r="AU301" s="156" t="s">
        <v>86</v>
      </c>
      <c r="AV301" s="12" t="s">
        <v>86</v>
      </c>
      <c r="AW301" s="12" t="s">
        <v>33</v>
      </c>
      <c r="AX301" s="12" t="s">
        <v>76</v>
      </c>
      <c r="AY301" s="156" t="s">
        <v>146</v>
      </c>
    </row>
    <row r="302" spans="2:65" s="14" customFormat="1">
      <c r="B302" s="180"/>
      <c r="D302" s="147" t="s">
        <v>255</v>
      </c>
      <c r="E302" s="181" t="s">
        <v>1</v>
      </c>
      <c r="F302" s="182" t="s">
        <v>505</v>
      </c>
      <c r="H302" s="183">
        <v>7432.107</v>
      </c>
      <c r="I302" s="184"/>
      <c r="L302" s="180"/>
      <c r="M302" s="185"/>
      <c r="T302" s="186"/>
      <c r="AT302" s="181" t="s">
        <v>255</v>
      </c>
      <c r="AU302" s="181" t="s">
        <v>86</v>
      </c>
      <c r="AV302" s="14" t="s">
        <v>167</v>
      </c>
      <c r="AW302" s="14" t="s">
        <v>33</v>
      </c>
      <c r="AX302" s="14" t="s">
        <v>84</v>
      </c>
      <c r="AY302" s="181" t="s">
        <v>146</v>
      </c>
    </row>
    <row r="303" spans="2:65" s="1" customFormat="1" ht="24.2" customHeight="1">
      <c r="B303" s="132"/>
      <c r="C303" s="133" t="s">
        <v>506</v>
      </c>
      <c r="D303" s="133" t="s">
        <v>149</v>
      </c>
      <c r="E303" s="134" t="s">
        <v>507</v>
      </c>
      <c r="F303" s="135" t="s">
        <v>508</v>
      </c>
      <c r="G303" s="136" t="s">
        <v>302</v>
      </c>
      <c r="H303" s="137">
        <v>104049.49099999999</v>
      </c>
      <c r="I303" s="138"/>
      <c r="J303" s="139">
        <f>ROUND(I303*H303,2)</f>
        <v>0</v>
      </c>
      <c r="K303" s="140"/>
      <c r="L303" s="31"/>
      <c r="M303" s="141" t="s">
        <v>1</v>
      </c>
      <c r="N303" s="142" t="s">
        <v>41</v>
      </c>
      <c r="P303" s="143">
        <f>O303*H303</f>
        <v>0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AR303" s="145" t="s">
        <v>167</v>
      </c>
      <c r="AT303" s="145" t="s">
        <v>149</v>
      </c>
      <c r="AU303" s="145" t="s">
        <v>86</v>
      </c>
      <c r="AY303" s="16" t="s">
        <v>146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6" t="s">
        <v>84</v>
      </c>
      <c r="BK303" s="146">
        <f>ROUND(I303*H303,2)</f>
        <v>0</v>
      </c>
      <c r="BL303" s="16" t="s">
        <v>167</v>
      </c>
      <c r="BM303" s="145" t="s">
        <v>509</v>
      </c>
    </row>
    <row r="304" spans="2:65" s="1" customFormat="1">
      <c r="B304" s="31"/>
      <c r="D304" s="147" t="s">
        <v>155</v>
      </c>
      <c r="F304" s="148" t="s">
        <v>508</v>
      </c>
      <c r="I304" s="149"/>
      <c r="L304" s="31"/>
      <c r="M304" s="150"/>
      <c r="T304" s="55"/>
      <c r="AT304" s="16" t="s">
        <v>155</v>
      </c>
      <c r="AU304" s="16" t="s">
        <v>86</v>
      </c>
    </row>
    <row r="305" spans="2:65" s="12" customFormat="1">
      <c r="B305" s="155"/>
      <c r="D305" s="147" t="s">
        <v>255</v>
      </c>
      <c r="E305" s="156" t="s">
        <v>1</v>
      </c>
      <c r="F305" s="157" t="s">
        <v>510</v>
      </c>
      <c r="H305" s="158">
        <v>4.851</v>
      </c>
      <c r="I305" s="159"/>
      <c r="L305" s="155"/>
      <c r="M305" s="160"/>
      <c r="T305" s="161"/>
      <c r="AT305" s="156" t="s">
        <v>255</v>
      </c>
      <c r="AU305" s="156" t="s">
        <v>86</v>
      </c>
      <c r="AV305" s="12" t="s">
        <v>86</v>
      </c>
      <c r="AW305" s="12" t="s">
        <v>33</v>
      </c>
      <c r="AX305" s="12" t="s">
        <v>76</v>
      </c>
      <c r="AY305" s="156" t="s">
        <v>146</v>
      </c>
    </row>
    <row r="306" spans="2:65" s="12" customFormat="1">
      <c r="B306" s="155"/>
      <c r="D306" s="147" t="s">
        <v>255</v>
      </c>
      <c r="E306" s="156" t="s">
        <v>1</v>
      </c>
      <c r="F306" s="157" t="s">
        <v>511</v>
      </c>
      <c r="H306" s="158">
        <v>104044.64</v>
      </c>
      <c r="I306" s="159"/>
      <c r="L306" s="155"/>
      <c r="M306" s="160"/>
      <c r="T306" s="161"/>
      <c r="AT306" s="156" t="s">
        <v>255</v>
      </c>
      <c r="AU306" s="156" t="s">
        <v>86</v>
      </c>
      <c r="AV306" s="12" t="s">
        <v>86</v>
      </c>
      <c r="AW306" s="12" t="s">
        <v>33</v>
      </c>
      <c r="AX306" s="12" t="s">
        <v>76</v>
      </c>
      <c r="AY306" s="156" t="s">
        <v>146</v>
      </c>
    </row>
    <row r="307" spans="2:65" s="14" customFormat="1">
      <c r="B307" s="180"/>
      <c r="D307" s="147" t="s">
        <v>255</v>
      </c>
      <c r="E307" s="181" t="s">
        <v>1</v>
      </c>
      <c r="F307" s="182" t="s">
        <v>505</v>
      </c>
      <c r="H307" s="183">
        <v>104049.49099999999</v>
      </c>
      <c r="I307" s="184"/>
      <c r="L307" s="180"/>
      <c r="M307" s="185"/>
      <c r="T307" s="186"/>
      <c r="AT307" s="181" t="s">
        <v>255</v>
      </c>
      <c r="AU307" s="181" t="s">
        <v>86</v>
      </c>
      <c r="AV307" s="14" t="s">
        <v>167</v>
      </c>
      <c r="AW307" s="14" t="s">
        <v>33</v>
      </c>
      <c r="AX307" s="14" t="s">
        <v>84</v>
      </c>
      <c r="AY307" s="181" t="s">
        <v>146</v>
      </c>
    </row>
    <row r="308" spans="2:65" s="1" customFormat="1" ht="33" customHeight="1">
      <c r="B308" s="132"/>
      <c r="C308" s="133" t="s">
        <v>512</v>
      </c>
      <c r="D308" s="133" t="s">
        <v>149</v>
      </c>
      <c r="E308" s="134" t="s">
        <v>513</v>
      </c>
      <c r="F308" s="135" t="s">
        <v>514</v>
      </c>
      <c r="G308" s="136" t="s">
        <v>302</v>
      </c>
      <c r="H308" s="137">
        <v>0.34699999999999998</v>
      </c>
      <c r="I308" s="138"/>
      <c r="J308" s="139">
        <f>ROUND(I308*H308,2)</f>
        <v>0</v>
      </c>
      <c r="K308" s="140"/>
      <c r="L308" s="31"/>
      <c r="M308" s="141" t="s">
        <v>1</v>
      </c>
      <c r="N308" s="142" t="s">
        <v>41</v>
      </c>
      <c r="P308" s="143">
        <f>O308*H308</f>
        <v>0</v>
      </c>
      <c r="Q308" s="143">
        <v>0</v>
      </c>
      <c r="R308" s="143">
        <f>Q308*H308</f>
        <v>0</v>
      </c>
      <c r="S308" s="143">
        <v>0</v>
      </c>
      <c r="T308" s="144">
        <f>S308*H308</f>
        <v>0</v>
      </c>
      <c r="AR308" s="145" t="s">
        <v>167</v>
      </c>
      <c r="AT308" s="145" t="s">
        <v>149</v>
      </c>
      <c r="AU308" s="145" t="s">
        <v>86</v>
      </c>
      <c r="AY308" s="16" t="s">
        <v>146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6" t="s">
        <v>84</v>
      </c>
      <c r="BK308" s="146">
        <f>ROUND(I308*H308,2)</f>
        <v>0</v>
      </c>
      <c r="BL308" s="16" t="s">
        <v>167</v>
      </c>
      <c r="BM308" s="145" t="s">
        <v>515</v>
      </c>
    </row>
    <row r="309" spans="2:65" s="1" customFormat="1">
      <c r="B309" s="31"/>
      <c r="D309" s="147" t="s">
        <v>155</v>
      </c>
      <c r="F309" s="148" t="s">
        <v>514</v>
      </c>
      <c r="I309" s="149"/>
      <c r="L309" s="31"/>
      <c r="M309" s="150"/>
      <c r="T309" s="55"/>
      <c r="AT309" s="16" t="s">
        <v>155</v>
      </c>
      <c r="AU309" s="16" t="s">
        <v>86</v>
      </c>
    </row>
    <row r="310" spans="2:65" s="1" customFormat="1">
      <c r="B310" s="31"/>
      <c r="D310" s="147" t="s">
        <v>156</v>
      </c>
      <c r="F310" s="151" t="s">
        <v>516</v>
      </c>
      <c r="I310" s="149"/>
      <c r="L310" s="31"/>
      <c r="M310" s="150"/>
      <c r="T310" s="55"/>
      <c r="AT310" s="16" t="s">
        <v>156</v>
      </c>
      <c r="AU310" s="16" t="s">
        <v>86</v>
      </c>
    </row>
    <row r="311" spans="2:65" s="12" customFormat="1">
      <c r="B311" s="155"/>
      <c r="D311" s="147" t="s">
        <v>255</v>
      </c>
      <c r="E311" s="156" t="s">
        <v>1</v>
      </c>
      <c r="F311" s="157" t="s">
        <v>517</v>
      </c>
      <c r="H311" s="158">
        <v>0.34699999999999998</v>
      </c>
      <c r="I311" s="159"/>
      <c r="L311" s="155"/>
      <c r="M311" s="160"/>
      <c r="T311" s="161"/>
      <c r="AT311" s="156" t="s">
        <v>255</v>
      </c>
      <c r="AU311" s="156" t="s">
        <v>86</v>
      </c>
      <c r="AV311" s="12" t="s">
        <v>86</v>
      </c>
      <c r="AW311" s="12" t="s">
        <v>33</v>
      </c>
      <c r="AX311" s="12" t="s">
        <v>84</v>
      </c>
      <c r="AY311" s="156" t="s">
        <v>146</v>
      </c>
    </row>
    <row r="312" spans="2:65" s="1" customFormat="1" ht="24.2" customHeight="1">
      <c r="B312" s="132"/>
      <c r="C312" s="133" t="s">
        <v>518</v>
      </c>
      <c r="D312" s="133" t="s">
        <v>149</v>
      </c>
      <c r="E312" s="134" t="s">
        <v>519</v>
      </c>
      <c r="F312" s="135" t="s">
        <v>520</v>
      </c>
      <c r="G312" s="136" t="s">
        <v>302</v>
      </c>
      <c r="H312" s="137">
        <v>7431.76</v>
      </c>
      <c r="I312" s="138"/>
      <c r="J312" s="139">
        <f>ROUND(I312*H312,2)</f>
        <v>0</v>
      </c>
      <c r="K312" s="140"/>
      <c r="L312" s="31"/>
      <c r="M312" s="141" t="s">
        <v>1</v>
      </c>
      <c r="N312" s="142" t="s">
        <v>41</v>
      </c>
      <c r="P312" s="143">
        <f>O312*H312</f>
        <v>0</v>
      </c>
      <c r="Q312" s="143">
        <v>0</v>
      </c>
      <c r="R312" s="143">
        <f>Q312*H312</f>
        <v>0</v>
      </c>
      <c r="S312" s="143">
        <v>0</v>
      </c>
      <c r="T312" s="144">
        <f>S312*H312</f>
        <v>0</v>
      </c>
      <c r="AR312" s="145" t="s">
        <v>167</v>
      </c>
      <c r="AT312" s="145" t="s">
        <v>149</v>
      </c>
      <c r="AU312" s="145" t="s">
        <v>86</v>
      </c>
      <c r="AY312" s="16" t="s">
        <v>146</v>
      </c>
      <c r="BE312" s="146">
        <f>IF(N312="základní",J312,0)</f>
        <v>0</v>
      </c>
      <c r="BF312" s="146">
        <f>IF(N312="snížená",J312,0)</f>
        <v>0</v>
      </c>
      <c r="BG312" s="146">
        <f>IF(N312="zákl. přenesená",J312,0)</f>
        <v>0</v>
      </c>
      <c r="BH312" s="146">
        <f>IF(N312="sníž. přenesená",J312,0)</f>
        <v>0</v>
      </c>
      <c r="BI312" s="146">
        <f>IF(N312="nulová",J312,0)</f>
        <v>0</v>
      </c>
      <c r="BJ312" s="16" t="s">
        <v>84</v>
      </c>
      <c r="BK312" s="146">
        <f>ROUND(I312*H312,2)</f>
        <v>0</v>
      </c>
      <c r="BL312" s="16" t="s">
        <v>167</v>
      </c>
      <c r="BM312" s="145" t="s">
        <v>521</v>
      </c>
    </row>
    <row r="313" spans="2:65" s="1" customFormat="1">
      <c r="B313" s="31"/>
      <c r="D313" s="147" t="s">
        <v>155</v>
      </c>
      <c r="F313" s="148" t="s">
        <v>520</v>
      </c>
      <c r="I313" s="149"/>
      <c r="L313" s="31"/>
      <c r="M313" s="150"/>
      <c r="T313" s="55"/>
      <c r="AT313" s="16" t="s">
        <v>155</v>
      </c>
      <c r="AU313" s="16" t="s">
        <v>86</v>
      </c>
    </row>
    <row r="314" spans="2:65" s="1" customFormat="1">
      <c r="B314" s="31"/>
      <c r="D314" s="147" t="s">
        <v>156</v>
      </c>
      <c r="F314" s="151" t="s">
        <v>522</v>
      </c>
      <c r="I314" s="149"/>
      <c r="L314" s="31"/>
      <c r="M314" s="150"/>
      <c r="T314" s="55"/>
      <c r="AT314" s="16" t="s">
        <v>156</v>
      </c>
      <c r="AU314" s="16" t="s">
        <v>86</v>
      </c>
    </row>
    <row r="315" spans="2:65" s="12" customFormat="1">
      <c r="B315" s="155"/>
      <c r="D315" s="147" t="s">
        <v>255</v>
      </c>
      <c r="E315" s="156" t="s">
        <v>1</v>
      </c>
      <c r="F315" s="157" t="s">
        <v>504</v>
      </c>
      <c r="H315" s="158">
        <v>7431.76</v>
      </c>
      <c r="I315" s="159"/>
      <c r="L315" s="155"/>
      <c r="M315" s="160"/>
      <c r="T315" s="161"/>
      <c r="AT315" s="156" t="s">
        <v>255</v>
      </c>
      <c r="AU315" s="156" t="s">
        <v>86</v>
      </c>
      <c r="AV315" s="12" t="s">
        <v>86</v>
      </c>
      <c r="AW315" s="12" t="s">
        <v>33</v>
      </c>
      <c r="AX315" s="12" t="s">
        <v>84</v>
      </c>
      <c r="AY315" s="156" t="s">
        <v>146</v>
      </c>
    </row>
    <row r="316" spans="2:65" s="1" customFormat="1" ht="24.2" customHeight="1">
      <c r="B316" s="132"/>
      <c r="C316" s="133" t="s">
        <v>523</v>
      </c>
      <c r="D316" s="133" t="s">
        <v>149</v>
      </c>
      <c r="E316" s="134" t="s">
        <v>524</v>
      </c>
      <c r="F316" s="135" t="s">
        <v>525</v>
      </c>
      <c r="G316" s="136" t="s">
        <v>302</v>
      </c>
      <c r="H316" s="137">
        <v>52.8</v>
      </c>
      <c r="I316" s="138"/>
      <c r="J316" s="139">
        <f>ROUND(I316*H316,2)</f>
        <v>0</v>
      </c>
      <c r="K316" s="140"/>
      <c r="L316" s="31"/>
      <c r="M316" s="141" t="s">
        <v>1</v>
      </c>
      <c r="N316" s="142" t="s">
        <v>41</v>
      </c>
      <c r="P316" s="143">
        <f>O316*H316</f>
        <v>0</v>
      </c>
      <c r="Q316" s="143">
        <v>0</v>
      </c>
      <c r="R316" s="143">
        <f>Q316*H316</f>
        <v>0</v>
      </c>
      <c r="S316" s="143">
        <v>0</v>
      </c>
      <c r="T316" s="144">
        <f>S316*H316</f>
        <v>0</v>
      </c>
      <c r="AR316" s="145" t="s">
        <v>167</v>
      </c>
      <c r="AT316" s="145" t="s">
        <v>149</v>
      </c>
      <c r="AU316" s="145" t="s">
        <v>86</v>
      </c>
      <c r="AY316" s="16" t="s">
        <v>146</v>
      </c>
      <c r="BE316" s="146">
        <f>IF(N316="základní",J316,0)</f>
        <v>0</v>
      </c>
      <c r="BF316" s="146">
        <f>IF(N316="snížená",J316,0)</f>
        <v>0</v>
      </c>
      <c r="BG316" s="146">
        <f>IF(N316="zákl. přenesená",J316,0)</f>
        <v>0</v>
      </c>
      <c r="BH316" s="146">
        <f>IF(N316="sníž. přenesená",J316,0)</f>
        <v>0</v>
      </c>
      <c r="BI316" s="146">
        <f>IF(N316="nulová",J316,0)</f>
        <v>0</v>
      </c>
      <c r="BJ316" s="16" t="s">
        <v>84</v>
      </c>
      <c r="BK316" s="146">
        <f>ROUND(I316*H316,2)</f>
        <v>0</v>
      </c>
      <c r="BL316" s="16" t="s">
        <v>167</v>
      </c>
      <c r="BM316" s="145" t="s">
        <v>526</v>
      </c>
    </row>
    <row r="317" spans="2:65" s="1" customFormat="1">
      <c r="B317" s="31"/>
      <c r="D317" s="147" t="s">
        <v>155</v>
      </c>
      <c r="F317" s="148" t="s">
        <v>525</v>
      </c>
      <c r="I317" s="149"/>
      <c r="L317" s="31"/>
      <c r="M317" s="150"/>
      <c r="T317" s="55"/>
      <c r="AT317" s="16" t="s">
        <v>155</v>
      </c>
      <c r="AU317" s="16" t="s">
        <v>86</v>
      </c>
    </row>
    <row r="318" spans="2:65" s="12" customFormat="1">
      <c r="B318" s="155"/>
      <c r="D318" s="147" t="s">
        <v>255</v>
      </c>
      <c r="E318" s="156" t="s">
        <v>1</v>
      </c>
      <c r="F318" s="157" t="s">
        <v>527</v>
      </c>
      <c r="H318" s="158">
        <v>52.8</v>
      </c>
      <c r="I318" s="159"/>
      <c r="L318" s="155"/>
      <c r="M318" s="160"/>
      <c r="T318" s="161"/>
      <c r="AT318" s="156" t="s">
        <v>255</v>
      </c>
      <c r="AU318" s="156" t="s">
        <v>86</v>
      </c>
      <c r="AV318" s="12" t="s">
        <v>86</v>
      </c>
      <c r="AW318" s="12" t="s">
        <v>33</v>
      </c>
      <c r="AX318" s="12" t="s">
        <v>84</v>
      </c>
      <c r="AY318" s="156" t="s">
        <v>146</v>
      </c>
    </row>
    <row r="319" spans="2:65" s="11" customFormat="1" ht="22.9" customHeight="1">
      <c r="B319" s="120"/>
      <c r="D319" s="121" t="s">
        <v>75</v>
      </c>
      <c r="E319" s="130" t="s">
        <v>528</v>
      </c>
      <c r="F319" s="130" t="s">
        <v>529</v>
      </c>
      <c r="I319" s="123"/>
      <c r="J319" s="131">
        <f>BK319</f>
        <v>0</v>
      </c>
      <c r="L319" s="120"/>
      <c r="M319" s="125"/>
      <c r="P319" s="126">
        <f>SUM(P320:P321)</f>
        <v>0</v>
      </c>
      <c r="R319" s="126">
        <f>SUM(R320:R321)</f>
        <v>0</v>
      </c>
      <c r="T319" s="127">
        <f>SUM(T320:T321)</f>
        <v>0</v>
      </c>
      <c r="AR319" s="121" t="s">
        <v>84</v>
      </c>
      <c r="AT319" s="128" t="s">
        <v>75</v>
      </c>
      <c r="AU319" s="128" t="s">
        <v>84</v>
      </c>
      <c r="AY319" s="121" t="s">
        <v>146</v>
      </c>
      <c r="BK319" s="129">
        <f>SUM(BK320:BK321)</f>
        <v>0</v>
      </c>
    </row>
    <row r="320" spans="2:65" s="1" customFormat="1" ht="33" customHeight="1">
      <c r="B320" s="132"/>
      <c r="C320" s="133" t="s">
        <v>530</v>
      </c>
      <c r="D320" s="133" t="s">
        <v>149</v>
      </c>
      <c r="E320" s="134" t="s">
        <v>531</v>
      </c>
      <c r="F320" s="135" t="s">
        <v>532</v>
      </c>
      <c r="G320" s="136" t="s">
        <v>302</v>
      </c>
      <c r="H320" s="137">
        <v>1568.0170000000001</v>
      </c>
      <c r="I320" s="138"/>
      <c r="J320" s="139">
        <f>ROUND(I320*H320,2)</f>
        <v>0</v>
      </c>
      <c r="K320" s="140"/>
      <c r="L320" s="31"/>
      <c r="M320" s="141" t="s">
        <v>1</v>
      </c>
      <c r="N320" s="142" t="s">
        <v>41</v>
      </c>
      <c r="P320" s="143">
        <f>O320*H320</f>
        <v>0</v>
      </c>
      <c r="Q320" s="143">
        <v>0</v>
      </c>
      <c r="R320" s="143">
        <f>Q320*H320</f>
        <v>0</v>
      </c>
      <c r="S320" s="143">
        <v>0</v>
      </c>
      <c r="T320" s="144">
        <f>S320*H320</f>
        <v>0</v>
      </c>
      <c r="AR320" s="145" t="s">
        <v>167</v>
      </c>
      <c r="AT320" s="145" t="s">
        <v>149</v>
      </c>
      <c r="AU320" s="145" t="s">
        <v>86</v>
      </c>
      <c r="AY320" s="16" t="s">
        <v>146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6" t="s">
        <v>84</v>
      </c>
      <c r="BK320" s="146">
        <f>ROUND(I320*H320,2)</f>
        <v>0</v>
      </c>
      <c r="BL320" s="16" t="s">
        <v>167</v>
      </c>
      <c r="BM320" s="145" t="s">
        <v>533</v>
      </c>
    </row>
    <row r="321" spans="2:47" s="1" customFormat="1">
      <c r="B321" s="31"/>
      <c r="D321" s="147" t="s">
        <v>155</v>
      </c>
      <c r="F321" s="148" t="s">
        <v>532</v>
      </c>
      <c r="I321" s="149"/>
      <c r="L321" s="31"/>
      <c r="M321" s="152"/>
      <c r="N321" s="153"/>
      <c r="O321" s="153"/>
      <c r="P321" s="153"/>
      <c r="Q321" s="153"/>
      <c r="R321" s="153"/>
      <c r="S321" s="153"/>
      <c r="T321" s="154"/>
      <c r="AT321" s="16" t="s">
        <v>155</v>
      </c>
      <c r="AU321" s="16" t="s">
        <v>86</v>
      </c>
    </row>
    <row r="322" spans="2:47" s="1" customFormat="1" ht="6.95" customHeight="1">
      <c r="B322" s="43"/>
      <c r="C322" s="44"/>
      <c r="D322" s="44"/>
      <c r="E322" s="44"/>
      <c r="F322" s="44"/>
      <c r="G322" s="44"/>
      <c r="H322" s="44"/>
      <c r="I322" s="44"/>
      <c r="J322" s="44"/>
      <c r="K322" s="44"/>
      <c r="L322" s="31"/>
    </row>
  </sheetData>
  <autoFilter ref="C124:K321" xr:uid="{00000000-0009-0000-0000-000004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6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98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30" hidden="1" customHeight="1">
      <c r="B9" s="31"/>
      <c r="E9" s="191" t="s">
        <v>534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ROUND(J124,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ROUND((SUM(BE124:BE259)),  2)</f>
        <v>0</v>
      </c>
      <c r="I33" s="91">
        <v>0.21</v>
      </c>
      <c r="J33" s="90">
        <f>ROUND(((SUM(BE124:BE259))*I33),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ROUND((SUM(BF124:BF259)),  2)</f>
        <v>0</v>
      </c>
      <c r="I34" s="91">
        <v>0.15</v>
      </c>
      <c r="J34" s="90">
        <f>ROUND(((SUM(BF124:BF259))*I34),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ROUND((SUM(BG124:BG259)),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ROUND((SUM(BH124:BH259)),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ROUND((SUM(BI124:BI259)),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30" customHeight="1">
      <c r="B87" s="31"/>
      <c r="E87" s="191" t="str">
        <f>E9</f>
        <v>SO 101.2 - Komunikace - Stavební úpravy mimo obvod pozemkových úprav (investor obec Záchlumí)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J124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227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899999999999999" customHeight="1">
      <c r="B98" s="107"/>
      <c r="D98" s="108" t="s">
        <v>228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19.899999999999999" customHeight="1">
      <c r="B99" s="107"/>
      <c r="D99" s="108" t="s">
        <v>229</v>
      </c>
      <c r="E99" s="109"/>
      <c r="F99" s="109"/>
      <c r="G99" s="109"/>
      <c r="H99" s="109"/>
      <c r="I99" s="109"/>
      <c r="J99" s="110">
        <f>J166</f>
        <v>0</v>
      </c>
      <c r="L99" s="107"/>
    </row>
    <row r="100" spans="2:12" s="9" customFormat="1" ht="19.899999999999999" customHeight="1">
      <c r="B100" s="107"/>
      <c r="D100" s="108" t="s">
        <v>230</v>
      </c>
      <c r="E100" s="109"/>
      <c r="F100" s="109"/>
      <c r="G100" s="109"/>
      <c r="H100" s="109"/>
      <c r="I100" s="109"/>
      <c r="J100" s="110">
        <f>J191</f>
        <v>0</v>
      </c>
      <c r="L100" s="107"/>
    </row>
    <row r="101" spans="2:12" s="9" customFormat="1" ht="19.899999999999999" customHeight="1">
      <c r="B101" s="107"/>
      <c r="D101" s="108" t="s">
        <v>231</v>
      </c>
      <c r="E101" s="109"/>
      <c r="F101" s="109"/>
      <c r="G101" s="109"/>
      <c r="H101" s="109"/>
      <c r="I101" s="109"/>
      <c r="J101" s="110">
        <f>J201</f>
        <v>0</v>
      </c>
      <c r="L101" s="107"/>
    </row>
    <row r="102" spans="2:12" s="9" customFormat="1" ht="19.899999999999999" customHeight="1">
      <c r="B102" s="107"/>
      <c r="D102" s="108" t="s">
        <v>232</v>
      </c>
      <c r="E102" s="109"/>
      <c r="F102" s="109"/>
      <c r="G102" s="109"/>
      <c r="H102" s="109"/>
      <c r="I102" s="109"/>
      <c r="J102" s="110">
        <f>J235</f>
        <v>0</v>
      </c>
      <c r="L102" s="107"/>
    </row>
    <row r="103" spans="2:12" s="9" customFormat="1" ht="19.899999999999999" customHeight="1">
      <c r="B103" s="107"/>
      <c r="D103" s="108" t="s">
        <v>233</v>
      </c>
      <c r="E103" s="109"/>
      <c r="F103" s="109"/>
      <c r="G103" s="109"/>
      <c r="H103" s="109"/>
      <c r="I103" s="109"/>
      <c r="J103" s="110">
        <f>J244</f>
        <v>0</v>
      </c>
      <c r="L103" s="107"/>
    </row>
    <row r="104" spans="2:12" s="9" customFormat="1" ht="19.899999999999999" customHeight="1">
      <c r="B104" s="107"/>
      <c r="D104" s="108" t="s">
        <v>235</v>
      </c>
      <c r="E104" s="109"/>
      <c r="F104" s="109"/>
      <c r="G104" s="109"/>
      <c r="H104" s="109"/>
      <c r="I104" s="109"/>
      <c r="J104" s="110">
        <f>J257</f>
        <v>0</v>
      </c>
      <c r="L104" s="107"/>
    </row>
    <row r="105" spans="2:12" s="1" customFormat="1" ht="21.75" customHeight="1">
      <c r="B105" s="31"/>
      <c r="L105" s="31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5" customHeight="1">
      <c r="B111" s="31"/>
      <c r="C111" s="20" t="s">
        <v>130</v>
      </c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16</v>
      </c>
      <c r="L113" s="31"/>
    </row>
    <row r="114" spans="2:65" s="1" customFormat="1" ht="16.5" customHeight="1">
      <c r="B114" s="31"/>
      <c r="E114" s="225" t="str">
        <f>E7</f>
        <v>Záchlumí - cesta od Valachu do České Rybné</v>
      </c>
      <c r="F114" s="226"/>
      <c r="G114" s="226"/>
      <c r="H114" s="226"/>
      <c r="L114" s="31"/>
    </row>
    <row r="115" spans="2:65" s="1" customFormat="1" ht="12" customHeight="1">
      <c r="B115" s="31"/>
      <c r="C115" s="26" t="s">
        <v>118</v>
      </c>
      <c r="L115" s="31"/>
    </row>
    <row r="116" spans="2:65" s="1" customFormat="1" ht="30" customHeight="1">
      <c r="B116" s="31"/>
      <c r="E116" s="191" t="str">
        <f>E9</f>
        <v>SO 101.2 - Komunikace - Stavební úpravy mimo obvod pozemkových úprav (investor obec Záchlumí)</v>
      </c>
      <c r="F116" s="227"/>
      <c r="G116" s="227"/>
      <c r="H116" s="227"/>
      <c r="L116" s="31"/>
    </row>
    <row r="117" spans="2:65" s="1" customFormat="1" ht="6.95" customHeight="1">
      <c r="B117" s="31"/>
      <c r="L117" s="31"/>
    </row>
    <row r="118" spans="2:65" s="1" customFormat="1" ht="12" customHeight="1">
      <c r="B118" s="31"/>
      <c r="C118" s="26" t="s">
        <v>20</v>
      </c>
      <c r="F118" s="24" t="str">
        <f>F12</f>
        <v xml:space="preserve"> </v>
      </c>
      <c r="I118" s="26" t="s">
        <v>22</v>
      </c>
      <c r="J118" s="51" t="str">
        <f>IF(J12="","",J12)</f>
        <v>2. 5. 2024</v>
      </c>
      <c r="L118" s="31"/>
    </row>
    <row r="119" spans="2:65" s="1" customFormat="1" ht="6.95" customHeight="1">
      <c r="B119" s="31"/>
      <c r="L119" s="31"/>
    </row>
    <row r="120" spans="2:65" s="1" customFormat="1" ht="15.2" customHeight="1">
      <c r="B120" s="31"/>
      <c r="C120" s="26" t="s">
        <v>24</v>
      </c>
      <c r="F120" s="24" t="str">
        <f>E15</f>
        <v xml:space="preserve"> </v>
      </c>
      <c r="I120" s="26" t="s">
        <v>29</v>
      </c>
      <c r="J120" s="29" t="str">
        <f>E21</f>
        <v>IDProjekt s.r.o.</v>
      </c>
      <c r="L120" s="31"/>
    </row>
    <row r="121" spans="2:65" s="1" customFormat="1" ht="15.2" customHeight="1">
      <c r="B121" s="31"/>
      <c r="C121" s="26" t="s">
        <v>27</v>
      </c>
      <c r="F121" s="24" t="str">
        <f>IF(E18="","",E18)</f>
        <v>Vyplň údaj</v>
      </c>
      <c r="I121" s="26" t="s">
        <v>34</v>
      </c>
      <c r="J121" s="29" t="str">
        <f>E24</f>
        <v xml:space="preserve"> 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11"/>
      <c r="C123" s="112" t="s">
        <v>131</v>
      </c>
      <c r="D123" s="113" t="s">
        <v>61</v>
      </c>
      <c r="E123" s="113" t="s">
        <v>57</v>
      </c>
      <c r="F123" s="113" t="s">
        <v>58</v>
      </c>
      <c r="G123" s="113" t="s">
        <v>132</v>
      </c>
      <c r="H123" s="113" t="s">
        <v>133</v>
      </c>
      <c r="I123" s="113" t="s">
        <v>134</v>
      </c>
      <c r="J123" s="114" t="s">
        <v>123</v>
      </c>
      <c r="K123" s="115" t="s">
        <v>135</v>
      </c>
      <c r="L123" s="111"/>
      <c r="M123" s="58" t="s">
        <v>1</v>
      </c>
      <c r="N123" s="59" t="s">
        <v>40</v>
      </c>
      <c r="O123" s="59" t="s">
        <v>136</v>
      </c>
      <c r="P123" s="59" t="s">
        <v>137</v>
      </c>
      <c r="Q123" s="59" t="s">
        <v>138</v>
      </c>
      <c r="R123" s="59" t="s">
        <v>139</v>
      </c>
      <c r="S123" s="59" t="s">
        <v>140</v>
      </c>
      <c r="T123" s="60" t="s">
        <v>141</v>
      </c>
    </row>
    <row r="124" spans="2:65" s="1" customFormat="1" ht="22.9" customHeight="1">
      <c r="B124" s="31"/>
      <c r="C124" s="63" t="s">
        <v>142</v>
      </c>
      <c r="J124" s="116">
        <f>BK124</f>
        <v>0</v>
      </c>
      <c r="L124" s="31"/>
      <c r="M124" s="61"/>
      <c r="N124" s="52"/>
      <c r="O124" s="52"/>
      <c r="P124" s="117">
        <f>P125</f>
        <v>0</v>
      </c>
      <c r="Q124" s="52"/>
      <c r="R124" s="117">
        <f>R125</f>
        <v>72.44564231999999</v>
      </c>
      <c r="S124" s="52"/>
      <c r="T124" s="118">
        <f>T125</f>
        <v>0</v>
      </c>
      <c r="AT124" s="16" t="s">
        <v>75</v>
      </c>
      <c r="AU124" s="16" t="s">
        <v>125</v>
      </c>
      <c r="BK124" s="119">
        <f>BK125</f>
        <v>0</v>
      </c>
    </row>
    <row r="125" spans="2:65" s="11" customFormat="1" ht="25.9" customHeight="1">
      <c r="B125" s="120"/>
      <c r="D125" s="121" t="s">
        <v>75</v>
      </c>
      <c r="E125" s="122" t="s">
        <v>236</v>
      </c>
      <c r="F125" s="122" t="s">
        <v>237</v>
      </c>
      <c r="I125" s="123"/>
      <c r="J125" s="124">
        <f>BK125</f>
        <v>0</v>
      </c>
      <c r="L125" s="120"/>
      <c r="M125" s="125"/>
      <c r="P125" s="126">
        <f>P126+P166+P191+P201+P235+P244+P257</f>
        <v>0</v>
      </c>
      <c r="R125" s="126">
        <f>R126+R166+R191+R201+R235+R244+R257</f>
        <v>72.44564231999999</v>
      </c>
      <c r="T125" s="127">
        <f>T126+T166+T191+T201+T235+T244+T257</f>
        <v>0</v>
      </c>
      <c r="AR125" s="121" t="s">
        <v>84</v>
      </c>
      <c r="AT125" s="128" t="s">
        <v>75</v>
      </c>
      <c r="AU125" s="128" t="s">
        <v>76</v>
      </c>
      <c r="AY125" s="121" t="s">
        <v>146</v>
      </c>
      <c r="BK125" s="129">
        <f>BK126+BK166+BK191+BK201+BK235+BK244+BK257</f>
        <v>0</v>
      </c>
    </row>
    <row r="126" spans="2:65" s="11" customFormat="1" ht="22.9" customHeight="1">
      <c r="B126" s="120"/>
      <c r="D126" s="121" t="s">
        <v>75</v>
      </c>
      <c r="E126" s="130" t="s">
        <v>84</v>
      </c>
      <c r="F126" s="130" t="s">
        <v>238</v>
      </c>
      <c r="I126" s="123"/>
      <c r="J126" s="131">
        <f>BK126</f>
        <v>0</v>
      </c>
      <c r="L126" s="120"/>
      <c r="M126" s="125"/>
      <c r="P126" s="126">
        <f>SUM(P127:P165)</f>
        <v>0</v>
      </c>
      <c r="R126" s="126">
        <f>SUM(R127:R165)</f>
        <v>10.73724</v>
      </c>
      <c r="T126" s="127">
        <f>SUM(T127:T165)</f>
        <v>0</v>
      </c>
      <c r="AR126" s="121" t="s">
        <v>84</v>
      </c>
      <c r="AT126" s="128" t="s">
        <v>75</v>
      </c>
      <c r="AU126" s="128" t="s">
        <v>84</v>
      </c>
      <c r="AY126" s="121" t="s">
        <v>146</v>
      </c>
      <c r="BK126" s="129">
        <f>SUM(BK127:BK165)</f>
        <v>0</v>
      </c>
    </row>
    <row r="127" spans="2:65" s="1" customFormat="1" ht="24.2" customHeight="1">
      <c r="B127" s="132"/>
      <c r="C127" s="133" t="s">
        <v>84</v>
      </c>
      <c r="D127" s="133" t="s">
        <v>149</v>
      </c>
      <c r="E127" s="134" t="s">
        <v>257</v>
      </c>
      <c r="F127" s="135" t="s">
        <v>258</v>
      </c>
      <c r="G127" s="136" t="s">
        <v>241</v>
      </c>
      <c r="H127" s="137">
        <v>62</v>
      </c>
      <c r="I127" s="138"/>
      <c r="J127" s="139">
        <f>ROUND(I127*H127,2)</f>
        <v>0</v>
      </c>
      <c r="K127" s="140"/>
      <c r="L127" s="31"/>
      <c r="M127" s="141" t="s">
        <v>1</v>
      </c>
      <c r="N127" s="142" t="s">
        <v>41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167</v>
      </c>
      <c r="AT127" s="145" t="s">
        <v>149</v>
      </c>
      <c r="AU127" s="145" t="s">
        <v>86</v>
      </c>
      <c r="AY127" s="16" t="s">
        <v>146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84</v>
      </c>
      <c r="BK127" s="146">
        <f>ROUND(I127*H127,2)</f>
        <v>0</v>
      </c>
      <c r="BL127" s="16" t="s">
        <v>167</v>
      </c>
      <c r="BM127" s="145" t="s">
        <v>535</v>
      </c>
    </row>
    <row r="128" spans="2:65" s="1" customFormat="1">
      <c r="B128" s="31"/>
      <c r="D128" s="147" t="s">
        <v>155</v>
      </c>
      <c r="F128" s="148" t="s">
        <v>258</v>
      </c>
      <c r="I128" s="149"/>
      <c r="L128" s="31"/>
      <c r="M128" s="150"/>
      <c r="T128" s="55"/>
      <c r="AT128" s="16" t="s">
        <v>155</v>
      </c>
      <c r="AU128" s="16" t="s">
        <v>86</v>
      </c>
    </row>
    <row r="129" spans="2:65" s="1" customFormat="1">
      <c r="B129" s="31"/>
      <c r="D129" s="147" t="s">
        <v>156</v>
      </c>
      <c r="F129" s="151" t="s">
        <v>260</v>
      </c>
      <c r="I129" s="149"/>
      <c r="L129" s="31"/>
      <c r="M129" s="150"/>
      <c r="T129" s="55"/>
      <c r="AT129" s="16" t="s">
        <v>156</v>
      </c>
      <c r="AU129" s="16" t="s">
        <v>86</v>
      </c>
    </row>
    <row r="130" spans="2:65" s="1" customFormat="1" ht="33" customHeight="1">
      <c r="B130" s="132"/>
      <c r="C130" s="133" t="s">
        <v>86</v>
      </c>
      <c r="D130" s="133" t="s">
        <v>149</v>
      </c>
      <c r="E130" s="134" t="s">
        <v>267</v>
      </c>
      <c r="F130" s="135" t="s">
        <v>268</v>
      </c>
      <c r="G130" s="136" t="s">
        <v>263</v>
      </c>
      <c r="H130" s="137">
        <v>9.3000000000000007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41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167</v>
      </c>
      <c r="AT130" s="145" t="s">
        <v>149</v>
      </c>
      <c r="AU130" s="145" t="s">
        <v>86</v>
      </c>
      <c r="AY130" s="16" t="s">
        <v>146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84</v>
      </c>
      <c r="BK130" s="146">
        <f>ROUND(I130*H130,2)</f>
        <v>0</v>
      </c>
      <c r="BL130" s="16" t="s">
        <v>167</v>
      </c>
      <c r="BM130" s="145" t="s">
        <v>536</v>
      </c>
    </row>
    <row r="131" spans="2:65" s="1" customFormat="1">
      <c r="B131" s="31"/>
      <c r="D131" s="147" t="s">
        <v>155</v>
      </c>
      <c r="F131" s="148" t="s">
        <v>268</v>
      </c>
      <c r="I131" s="149"/>
      <c r="L131" s="31"/>
      <c r="M131" s="150"/>
      <c r="T131" s="55"/>
      <c r="AT131" s="16" t="s">
        <v>155</v>
      </c>
      <c r="AU131" s="16" t="s">
        <v>86</v>
      </c>
    </row>
    <row r="132" spans="2:65" s="1" customFormat="1">
      <c r="B132" s="31"/>
      <c r="D132" s="147" t="s">
        <v>156</v>
      </c>
      <c r="F132" s="151" t="s">
        <v>537</v>
      </c>
      <c r="I132" s="149"/>
      <c r="L132" s="31"/>
      <c r="M132" s="150"/>
      <c r="T132" s="55"/>
      <c r="AT132" s="16" t="s">
        <v>156</v>
      </c>
      <c r="AU132" s="16" t="s">
        <v>86</v>
      </c>
    </row>
    <row r="133" spans="2:65" s="12" customFormat="1">
      <c r="B133" s="155"/>
      <c r="D133" s="147" t="s">
        <v>255</v>
      </c>
      <c r="E133" s="156" t="s">
        <v>1</v>
      </c>
      <c r="F133" s="157" t="s">
        <v>538</v>
      </c>
      <c r="H133" s="158">
        <v>9.3000000000000007</v>
      </c>
      <c r="I133" s="159"/>
      <c r="L133" s="155"/>
      <c r="M133" s="160"/>
      <c r="T133" s="161"/>
      <c r="AT133" s="156" t="s">
        <v>255</v>
      </c>
      <c r="AU133" s="156" t="s">
        <v>86</v>
      </c>
      <c r="AV133" s="12" t="s">
        <v>86</v>
      </c>
      <c r="AW133" s="12" t="s">
        <v>33</v>
      </c>
      <c r="AX133" s="12" t="s">
        <v>84</v>
      </c>
      <c r="AY133" s="156" t="s">
        <v>146</v>
      </c>
    </row>
    <row r="134" spans="2:65" s="1" customFormat="1" ht="33" customHeight="1">
      <c r="B134" s="132"/>
      <c r="C134" s="133" t="s">
        <v>162</v>
      </c>
      <c r="D134" s="133" t="s">
        <v>149</v>
      </c>
      <c r="E134" s="134" t="s">
        <v>539</v>
      </c>
      <c r="F134" s="135" t="s">
        <v>540</v>
      </c>
      <c r="G134" s="136" t="s">
        <v>263</v>
      </c>
      <c r="H134" s="137">
        <v>5.3680000000000003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41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167</v>
      </c>
      <c r="AT134" s="145" t="s">
        <v>149</v>
      </c>
      <c r="AU134" s="145" t="s">
        <v>86</v>
      </c>
      <c r="AY134" s="16" t="s">
        <v>146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84</v>
      </c>
      <c r="BK134" s="146">
        <f>ROUND(I134*H134,2)</f>
        <v>0</v>
      </c>
      <c r="BL134" s="16" t="s">
        <v>167</v>
      </c>
      <c r="BM134" s="145" t="s">
        <v>541</v>
      </c>
    </row>
    <row r="135" spans="2:65" s="1" customFormat="1">
      <c r="B135" s="31"/>
      <c r="D135" s="147" t="s">
        <v>155</v>
      </c>
      <c r="F135" s="148" t="s">
        <v>540</v>
      </c>
      <c r="I135" s="149"/>
      <c r="L135" s="31"/>
      <c r="M135" s="150"/>
      <c r="T135" s="55"/>
      <c r="AT135" s="16" t="s">
        <v>155</v>
      </c>
      <c r="AU135" s="16" t="s">
        <v>86</v>
      </c>
    </row>
    <row r="136" spans="2:65" s="1" customFormat="1">
      <c r="B136" s="31"/>
      <c r="D136" s="147" t="s">
        <v>156</v>
      </c>
      <c r="F136" s="151" t="s">
        <v>542</v>
      </c>
      <c r="I136" s="149"/>
      <c r="L136" s="31"/>
      <c r="M136" s="150"/>
      <c r="T136" s="55"/>
      <c r="AT136" s="16" t="s">
        <v>156</v>
      </c>
      <c r="AU136" s="16" t="s">
        <v>86</v>
      </c>
    </row>
    <row r="137" spans="2:65" s="1" customFormat="1" ht="37.9" customHeight="1">
      <c r="B137" s="132"/>
      <c r="C137" s="133" t="s">
        <v>167</v>
      </c>
      <c r="D137" s="133" t="s">
        <v>149</v>
      </c>
      <c r="E137" s="134" t="s">
        <v>290</v>
      </c>
      <c r="F137" s="135" t="s">
        <v>291</v>
      </c>
      <c r="G137" s="136" t="s">
        <v>263</v>
      </c>
      <c r="H137" s="137">
        <v>5.3680000000000003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41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167</v>
      </c>
      <c r="AT137" s="145" t="s">
        <v>149</v>
      </c>
      <c r="AU137" s="145" t="s">
        <v>86</v>
      </c>
      <c r="AY137" s="16" t="s">
        <v>146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84</v>
      </c>
      <c r="BK137" s="146">
        <f>ROUND(I137*H137,2)</f>
        <v>0</v>
      </c>
      <c r="BL137" s="16" t="s">
        <v>167</v>
      </c>
      <c r="BM137" s="145" t="s">
        <v>543</v>
      </c>
    </row>
    <row r="138" spans="2:65" s="1" customFormat="1">
      <c r="B138" s="31"/>
      <c r="D138" s="147" t="s">
        <v>155</v>
      </c>
      <c r="F138" s="148" t="s">
        <v>291</v>
      </c>
      <c r="I138" s="149"/>
      <c r="L138" s="31"/>
      <c r="M138" s="150"/>
      <c r="T138" s="55"/>
      <c r="AT138" s="16" t="s">
        <v>155</v>
      </c>
      <c r="AU138" s="16" t="s">
        <v>86</v>
      </c>
    </row>
    <row r="139" spans="2:65" s="12" customFormat="1">
      <c r="B139" s="155"/>
      <c r="D139" s="147" t="s">
        <v>255</v>
      </c>
      <c r="E139" s="156" t="s">
        <v>1</v>
      </c>
      <c r="F139" s="157" t="s">
        <v>544</v>
      </c>
      <c r="H139" s="158">
        <v>5.3680000000000003</v>
      </c>
      <c r="I139" s="159"/>
      <c r="L139" s="155"/>
      <c r="M139" s="160"/>
      <c r="T139" s="161"/>
      <c r="AT139" s="156" t="s">
        <v>255</v>
      </c>
      <c r="AU139" s="156" t="s">
        <v>86</v>
      </c>
      <c r="AV139" s="12" t="s">
        <v>86</v>
      </c>
      <c r="AW139" s="12" t="s">
        <v>33</v>
      </c>
      <c r="AX139" s="12" t="s">
        <v>84</v>
      </c>
      <c r="AY139" s="156" t="s">
        <v>146</v>
      </c>
    </row>
    <row r="140" spans="2:65" s="1" customFormat="1" ht="37.9" customHeight="1">
      <c r="B140" s="132"/>
      <c r="C140" s="133" t="s">
        <v>145</v>
      </c>
      <c r="D140" s="133" t="s">
        <v>149</v>
      </c>
      <c r="E140" s="134" t="s">
        <v>295</v>
      </c>
      <c r="F140" s="135" t="s">
        <v>296</v>
      </c>
      <c r="G140" s="136" t="s">
        <v>263</v>
      </c>
      <c r="H140" s="137">
        <v>26.84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41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167</v>
      </c>
      <c r="AT140" s="145" t="s">
        <v>149</v>
      </c>
      <c r="AU140" s="145" t="s">
        <v>86</v>
      </c>
      <c r="AY140" s="16" t="s">
        <v>146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84</v>
      </c>
      <c r="BK140" s="146">
        <f>ROUND(I140*H140,2)</f>
        <v>0</v>
      </c>
      <c r="BL140" s="16" t="s">
        <v>167</v>
      </c>
      <c r="BM140" s="145" t="s">
        <v>545</v>
      </c>
    </row>
    <row r="141" spans="2:65" s="1" customFormat="1">
      <c r="B141" s="31"/>
      <c r="D141" s="147" t="s">
        <v>155</v>
      </c>
      <c r="F141" s="148" t="s">
        <v>296</v>
      </c>
      <c r="I141" s="149"/>
      <c r="L141" s="31"/>
      <c r="M141" s="150"/>
      <c r="T141" s="55"/>
      <c r="AT141" s="16" t="s">
        <v>155</v>
      </c>
      <c r="AU141" s="16" t="s">
        <v>86</v>
      </c>
    </row>
    <row r="142" spans="2:65" s="12" customFormat="1">
      <c r="B142" s="155"/>
      <c r="D142" s="147" t="s">
        <v>255</v>
      </c>
      <c r="E142" s="156" t="s">
        <v>1</v>
      </c>
      <c r="F142" s="157" t="s">
        <v>546</v>
      </c>
      <c r="H142" s="158">
        <v>26.84</v>
      </c>
      <c r="I142" s="159"/>
      <c r="L142" s="155"/>
      <c r="M142" s="160"/>
      <c r="T142" s="161"/>
      <c r="AT142" s="156" t="s">
        <v>255</v>
      </c>
      <c r="AU142" s="156" t="s">
        <v>86</v>
      </c>
      <c r="AV142" s="12" t="s">
        <v>86</v>
      </c>
      <c r="AW142" s="12" t="s">
        <v>33</v>
      </c>
      <c r="AX142" s="12" t="s">
        <v>84</v>
      </c>
      <c r="AY142" s="156" t="s">
        <v>146</v>
      </c>
    </row>
    <row r="143" spans="2:65" s="1" customFormat="1" ht="33" customHeight="1">
      <c r="B143" s="132"/>
      <c r="C143" s="133" t="s">
        <v>176</v>
      </c>
      <c r="D143" s="133" t="s">
        <v>149</v>
      </c>
      <c r="E143" s="134" t="s">
        <v>300</v>
      </c>
      <c r="F143" s="135" t="s">
        <v>301</v>
      </c>
      <c r="G143" s="136" t="s">
        <v>302</v>
      </c>
      <c r="H143" s="137">
        <v>10.736000000000001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41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167</v>
      </c>
      <c r="AT143" s="145" t="s">
        <v>149</v>
      </c>
      <c r="AU143" s="145" t="s">
        <v>86</v>
      </c>
      <c r="AY143" s="16" t="s">
        <v>146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84</v>
      </c>
      <c r="BK143" s="146">
        <f>ROUND(I143*H143,2)</f>
        <v>0</v>
      </c>
      <c r="BL143" s="16" t="s">
        <v>167</v>
      </c>
      <c r="BM143" s="145" t="s">
        <v>547</v>
      </c>
    </row>
    <row r="144" spans="2:65" s="1" customFormat="1">
      <c r="B144" s="31"/>
      <c r="D144" s="147" t="s">
        <v>155</v>
      </c>
      <c r="F144" s="148" t="s">
        <v>301</v>
      </c>
      <c r="I144" s="149"/>
      <c r="L144" s="31"/>
      <c r="M144" s="150"/>
      <c r="T144" s="55"/>
      <c r="AT144" s="16" t="s">
        <v>155</v>
      </c>
      <c r="AU144" s="16" t="s">
        <v>86</v>
      </c>
    </row>
    <row r="145" spans="2:65" s="1" customFormat="1">
      <c r="B145" s="31"/>
      <c r="D145" s="147" t="s">
        <v>156</v>
      </c>
      <c r="F145" s="151" t="s">
        <v>548</v>
      </c>
      <c r="I145" s="149"/>
      <c r="L145" s="31"/>
      <c r="M145" s="150"/>
      <c r="T145" s="55"/>
      <c r="AT145" s="16" t="s">
        <v>156</v>
      </c>
      <c r="AU145" s="16" t="s">
        <v>86</v>
      </c>
    </row>
    <row r="146" spans="2:65" s="12" customFormat="1">
      <c r="B146" s="155"/>
      <c r="D146" s="147" t="s">
        <v>255</v>
      </c>
      <c r="E146" s="156" t="s">
        <v>1</v>
      </c>
      <c r="F146" s="157" t="s">
        <v>549</v>
      </c>
      <c r="H146" s="158">
        <v>10.736000000000001</v>
      </c>
      <c r="I146" s="159"/>
      <c r="L146" s="155"/>
      <c r="M146" s="160"/>
      <c r="T146" s="161"/>
      <c r="AT146" s="156" t="s">
        <v>255</v>
      </c>
      <c r="AU146" s="156" t="s">
        <v>86</v>
      </c>
      <c r="AV146" s="12" t="s">
        <v>86</v>
      </c>
      <c r="AW146" s="12" t="s">
        <v>33</v>
      </c>
      <c r="AX146" s="12" t="s">
        <v>84</v>
      </c>
      <c r="AY146" s="156" t="s">
        <v>146</v>
      </c>
    </row>
    <row r="147" spans="2:65" s="1" customFormat="1" ht="16.5" customHeight="1">
      <c r="B147" s="132"/>
      <c r="C147" s="133" t="s">
        <v>181</v>
      </c>
      <c r="D147" s="133" t="s">
        <v>149</v>
      </c>
      <c r="E147" s="134" t="s">
        <v>309</v>
      </c>
      <c r="F147" s="135" t="s">
        <v>310</v>
      </c>
      <c r="G147" s="136" t="s">
        <v>263</v>
      </c>
      <c r="H147" s="137">
        <v>14.667999999999999</v>
      </c>
      <c r="I147" s="138"/>
      <c r="J147" s="139">
        <f>ROUND(I147*H147,2)</f>
        <v>0</v>
      </c>
      <c r="K147" s="140"/>
      <c r="L147" s="31"/>
      <c r="M147" s="141" t="s">
        <v>1</v>
      </c>
      <c r="N147" s="142" t="s">
        <v>41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167</v>
      </c>
      <c r="AT147" s="145" t="s">
        <v>149</v>
      </c>
      <c r="AU147" s="145" t="s">
        <v>86</v>
      </c>
      <c r="AY147" s="16" t="s">
        <v>146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84</v>
      </c>
      <c r="BK147" s="146">
        <f>ROUND(I147*H147,2)</f>
        <v>0</v>
      </c>
      <c r="BL147" s="16" t="s">
        <v>167</v>
      </c>
      <c r="BM147" s="145" t="s">
        <v>550</v>
      </c>
    </row>
    <row r="148" spans="2:65" s="1" customFormat="1">
      <c r="B148" s="31"/>
      <c r="D148" s="147" t="s">
        <v>155</v>
      </c>
      <c r="F148" s="148" t="s">
        <v>310</v>
      </c>
      <c r="I148" s="149"/>
      <c r="L148" s="31"/>
      <c r="M148" s="150"/>
      <c r="T148" s="55"/>
      <c r="AT148" s="16" t="s">
        <v>155</v>
      </c>
      <c r="AU148" s="16" t="s">
        <v>86</v>
      </c>
    </row>
    <row r="149" spans="2:65" s="12" customFormat="1">
      <c r="B149" s="155"/>
      <c r="D149" s="147" t="s">
        <v>255</v>
      </c>
      <c r="E149" s="156" t="s">
        <v>1</v>
      </c>
      <c r="F149" s="157" t="s">
        <v>551</v>
      </c>
      <c r="H149" s="158">
        <v>14.667999999999999</v>
      </c>
      <c r="I149" s="159"/>
      <c r="L149" s="155"/>
      <c r="M149" s="160"/>
      <c r="T149" s="161"/>
      <c r="AT149" s="156" t="s">
        <v>255</v>
      </c>
      <c r="AU149" s="156" t="s">
        <v>86</v>
      </c>
      <c r="AV149" s="12" t="s">
        <v>86</v>
      </c>
      <c r="AW149" s="12" t="s">
        <v>33</v>
      </c>
      <c r="AX149" s="12" t="s">
        <v>84</v>
      </c>
      <c r="AY149" s="156" t="s">
        <v>146</v>
      </c>
    </row>
    <row r="150" spans="2:65" s="1" customFormat="1" ht="24.2" customHeight="1">
      <c r="B150" s="132"/>
      <c r="C150" s="133" t="s">
        <v>188</v>
      </c>
      <c r="D150" s="133" t="s">
        <v>149</v>
      </c>
      <c r="E150" s="134" t="s">
        <v>314</v>
      </c>
      <c r="F150" s="135" t="s">
        <v>315</v>
      </c>
      <c r="G150" s="136" t="s">
        <v>263</v>
      </c>
      <c r="H150" s="137">
        <v>5.3680000000000003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41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167</v>
      </c>
      <c r="AT150" s="145" t="s">
        <v>149</v>
      </c>
      <c r="AU150" s="145" t="s">
        <v>86</v>
      </c>
      <c r="AY150" s="16" t="s">
        <v>146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84</v>
      </c>
      <c r="BK150" s="146">
        <f>ROUND(I150*H150,2)</f>
        <v>0</v>
      </c>
      <c r="BL150" s="16" t="s">
        <v>167</v>
      </c>
      <c r="BM150" s="145" t="s">
        <v>552</v>
      </c>
    </row>
    <row r="151" spans="2:65" s="1" customFormat="1">
      <c r="B151" s="31"/>
      <c r="D151" s="147" t="s">
        <v>155</v>
      </c>
      <c r="F151" s="148" t="s">
        <v>315</v>
      </c>
      <c r="I151" s="149"/>
      <c r="L151" s="31"/>
      <c r="M151" s="150"/>
      <c r="T151" s="55"/>
      <c r="AT151" s="16" t="s">
        <v>155</v>
      </c>
      <c r="AU151" s="16" t="s">
        <v>86</v>
      </c>
    </row>
    <row r="152" spans="2:65" s="1" customFormat="1">
      <c r="B152" s="31"/>
      <c r="D152" s="147" t="s">
        <v>156</v>
      </c>
      <c r="F152" s="151" t="s">
        <v>553</v>
      </c>
      <c r="I152" s="149"/>
      <c r="L152" s="31"/>
      <c r="M152" s="150"/>
      <c r="T152" s="55"/>
      <c r="AT152" s="16" t="s">
        <v>156</v>
      </c>
      <c r="AU152" s="16" t="s">
        <v>86</v>
      </c>
    </row>
    <row r="153" spans="2:65" s="1" customFormat="1" ht="16.5" customHeight="1">
      <c r="B153" s="132"/>
      <c r="C153" s="169" t="s">
        <v>195</v>
      </c>
      <c r="D153" s="169" t="s">
        <v>320</v>
      </c>
      <c r="E153" s="170" t="s">
        <v>554</v>
      </c>
      <c r="F153" s="171" t="s">
        <v>555</v>
      </c>
      <c r="G153" s="172" t="s">
        <v>302</v>
      </c>
      <c r="H153" s="173">
        <v>10.736000000000001</v>
      </c>
      <c r="I153" s="174"/>
      <c r="J153" s="175">
        <f>ROUND(I153*H153,2)</f>
        <v>0</v>
      </c>
      <c r="K153" s="176"/>
      <c r="L153" s="177"/>
      <c r="M153" s="178" t="s">
        <v>1</v>
      </c>
      <c r="N153" s="179" t="s">
        <v>41</v>
      </c>
      <c r="P153" s="143">
        <f>O153*H153</f>
        <v>0</v>
      </c>
      <c r="Q153" s="143">
        <v>1</v>
      </c>
      <c r="R153" s="143">
        <f>Q153*H153</f>
        <v>10.736000000000001</v>
      </c>
      <c r="S153" s="143">
        <v>0</v>
      </c>
      <c r="T153" s="144">
        <f>S153*H153</f>
        <v>0</v>
      </c>
      <c r="AR153" s="145" t="s">
        <v>188</v>
      </c>
      <c r="AT153" s="145" t="s">
        <v>320</v>
      </c>
      <c r="AU153" s="145" t="s">
        <v>86</v>
      </c>
      <c r="AY153" s="16" t="s">
        <v>146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6" t="s">
        <v>84</v>
      </c>
      <c r="BK153" s="146">
        <f>ROUND(I153*H153,2)</f>
        <v>0</v>
      </c>
      <c r="BL153" s="16" t="s">
        <v>167</v>
      </c>
      <c r="BM153" s="145" t="s">
        <v>556</v>
      </c>
    </row>
    <row r="154" spans="2:65" s="1" customFormat="1">
      <c r="B154" s="31"/>
      <c r="D154" s="147" t="s">
        <v>155</v>
      </c>
      <c r="F154" s="148" t="s">
        <v>555</v>
      </c>
      <c r="I154" s="149"/>
      <c r="L154" s="31"/>
      <c r="M154" s="150"/>
      <c r="T154" s="55"/>
      <c r="AT154" s="16" t="s">
        <v>155</v>
      </c>
      <c r="AU154" s="16" t="s">
        <v>86</v>
      </c>
    </row>
    <row r="155" spans="2:65" s="12" customFormat="1">
      <c r="B155" s="155"/>
      <c r="D155" s="147" t="s">
        <v>255</v>
      </c>
      <c r="E155" s="156" t="s">
        <v>1</v>
      </c>
      <c r="F155" s="157" t="s">
        <v>549</v>
      </c>
      <c r="H155" s="158">
        <v>10.736000000000001</v>
      </c>
      <c r="I155" s="159"/>
      <c r="L155" s="155"/>
      <c r="M155" s="160"/>
      <c r="T155" s="161"/>
      <c r="AT155" s="156" t="s">
        <v>255</v>
      </c>
      <c r="AU155" s="156" t="s">
        <v>86</v>
      </c>
      <c r="AV155" s="12" t="s">
        <v>86</v>
      </c>
      <c r="AW155" s="12" t="s">
        <v>33</v>
      </c>
      <c r="AX155" s="12" t="s">
        <v>84</v>
      </c>
      <c r="AY155" s="156" t="s">
        <v>146</v>
      </c>
    </row>
    <row r="156" spans="2:65" s="1" customFormat="1" ht="33" customHeight="1">
      <c r="B156" s="132"/>
      <c r="C156" s="133" t="s">
        <v>219</v>
      </c>
      <c r="D156" s="133" t="s">
        <v>149</v>
      </c>
      <c r="E156" s="134" t="s">
        <v>335</v>
      </c>
      <c r="F156" s="135" t="s">
        <v>336</v>
      </c>
      <c r="G156" s="136" t="s">
        <v>241</v>
      </c>
      <c r="H156" s="137">
        <v>62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41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167</v>
      </c>
      <c r="AT156" s="145" t="s">
        <v>149</v>
      </c>
      <c r="AU156" s="145" t="s">
        <v>86</v>
      </c>
      <c r="AY156" s="16" t="s">
        <v>146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84</v>
      </c>
      <c r="BK156" s="146">
        <f>ROUND(I156*H156,2)</f>
        <v>0</v>
      </c>
      <c r="BL156" s="16" t="s">
        <v>167</v>
      </c>
      <c r="BM156" s="145" t="s">
        <v>557</v>
      </c>
    </row>
    <row r="157" spans="2:65" s="1" customFormat="1">
      <c r="B157" s="31"/>
      <c r="D157" s="147" t="s">
        <v>155</v>
      </c>
      <c r="F157" s="148" t="s">
        <v>336</v>
      </c>
      <c r="I157" s="149"/>
      <c r="L157" s="31"/>
      <c r="M157" s="150"/>
      <c r="T157" s="55"/>
      <c r="AT157" s="16" t="s">
        <v>155</v>
      </c>
      <c r="AU157" s="16" t="s">
        <v>86</v>
      </c>
    </row>
    <row r="158" spans="2:65" s="1" customFormat="1">
      <c r="B158" s="31"/>
      <c r="D158" s="147" t="s">
        <v>156</v>
      </c>
      <c r="F158" s="151" t="s">
        <v>558</v>
      </c>
      <c r="I158" s="149"/>
      <c r="L158" s="31"/>
      <c r="M158" s="150"/>
      <c r="T158" s="55"/>
      <c r="AT158" s="16" t="s">
        <v>156</v>
      </c>
      <c r="AU158" s="16" t="s">
        <v>86</v>
      </c>
    </row>
    <row r="159" spans="2:65" s="1" customFormat="1" ht="24.2" customHeight="1">
      <c r="B159" s="132"/>
      <c r="C159" s="133" t="s">
        <v>221</v>
      </c>
      <c r="D159" s="133" t="s">
        <v>149</v>
      </c>
      <c r="E159" s="134" t="s">
        <v>345</v>
      </c>
      <c r="F159" s="135" t="s">
        <v>346</v>
      </c>
      <c r="G159" s="136" t="s">
        <v>241</v>
      </c>
      <c r="H159" s="137">
        <v>62</v>
      </c>
      <c r="I159" s="138"/>
      <c r="J159" s="139">
        <f>ROUND(I159*H159,2)</f>
        <v>0</v>
      </c>
      <c r="K159" s="140"/>
      <c r="L159" s="31"/>
      <c r="M159" s="141" t="s">
        <v>1</v>
      </c>
      <c r="N159" s="142" t="s">
        <v>41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167</v>
      </c>
      <c r="AT159" s="145" t="s">
        <v>149</v>
      </c>
      <c r="AU159" s="145" t="s">
        <v>86</v>
      </c>
      <c r="AY159" s="16" t="s">
        <v>146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84</v>
      </c>
      <c r="BK159" s="146">
        <f>ROUND(I159*H159,2)</f>
        <v>0</v>
      </c>
      <c r="BL159" s="16" t="s">
        <v>167</v>
      </c>
      <c r="BM159" s="145" t="s">
        <v>559</v>
      </c>
    </row>
    <row r="160" spans="2:65" s="1" customFormat="1">
      <c r="B160" s="31"/>
      <c r="D160" s="147" t="s">
        <v>155</v>
      </c>
      <c r="F160" s="148" t="s">
        <v>346</v>
      </c>
      <c r="I160" s="149"/>
      <c r="L160" s="31"/>
      <c r="M160" s="150"/>
      <c r="T160" s="55"/>
      <c r="AT160" s="16" t="s">
        <v>155</v>
      </c>
      <c r="AU160" s="16" t="s">
        <v>86</v>
      </c>
    </row>
    <row r="161" spans="2:65" s="1" customFormat="1" ht="16.5" customHeight="1">
      <c r="B161" s="132"/>
      <c r="C161" s="169" t="s">
        <v>289</v>
      </c>
      <c r="D161" s="169" t="s">
        <v>320</v>
      </c>
      <c r="E161" s="170" t="s">
        <v>349</v>
      </c>
      <c r="F161" s="171" t="s">
        <v>350</v>
      </c>
      <c r="G161" s="172" t="s">
        <v>351</v>
      </c>
      <c r="H161" s="173">
        <v>1.24</v>
      </c>
      <c r="I161" s="174"/>
      <c r="J161" s="175">
        <f>ROUND(I161*H161,2)</f>
        <v>0</v>
      </c>
      <c r="K161" s="176"/>
      <c r="L161" s="177"/>
      <c r="M161" s="178" t="s">
        <v>1</v>
      </c>
      <c r="N161" s="179" t="s">
        <v>41</v>
      </c>
      <c r="P161" s="143">
        <f>O161*H161</f>
        <v>0</v>
      </c>
      <c r="Q161" s="143">
        <v>1E-3</v>
      </c>
      <c r="R161" s="143">
        <f>Q161*H161</f>
        <v>1.24E-3</v>
      </c>
      <c r="S161" s="143">
        <v>0</v>
      </c>
      <c r="T161" s="144">
        <f>S161*H161</f>
        <v>0</v>
      </c>
      <c r="AR161" s="145" t="s">
        <v>188</v>
      </c>
      <c r="AT161" s="145" t="s">
        <v>320</v>
      </c>
      <c r="AU161" s="145" t="s">
        <v>86</v>
      </c>
      <c r="AY161" s="16" t="s">
        <v>146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84</v>
      </c>
      <c r="BK161" s="146">
        <f>ROUND(I161*H161,2)</f>
        <v>0</v>
      </c>
      <c r="BL161" s="16" t="s">
        <v>167</v>
      </c>
      <c r="BM161" s="145" t="s">
        <v>560</v>
      </c>
    </row>
    <row r="162" spans="2:65" s="1" customFormat="1">
      <c r="B162" s="31"/>
      <c r="D162" s="147" t="s">
        <v>155</v>
      </c>
      <c r="F162" s="148" t="s">
        <v>350</v>
      </c>
      <c r="I162" s="149"/>
      <c r="L162" s="31"/>
      <c r="M162" s="150"/>
      <c r="T162" s="55"/>
      <c r="AT162" s="16" t="s">
        <v>155</v>
      </c>
      <c r="AU162" s="16" t="s">
        <v>86</v>
      </c>
    </row>
    <row r="163" spans="2:65" s="12" customFormat="1">
      <c r="B163" s="155"/>
      <c r="D163" s="147" t="s">
        <v>255</v>
      </c>
      <c r="E163" s="156" t="s">
        <v>1</v>
      </c>
      <c r="F163" s="157" t="s">
        <v>561</v>
      </c>
      <c r="H163" s="158">
        <v>1.24</v>
      </c>
      <c r="I163" s="159"/>
      <c r="L163" s="155"/>
      <c r="M163" s="160"/>
      <c r="T163" s="161"/>
      <c r="AT163" s="156" t="s">
        <v>255</v>
      </c>
      <c r="AU163" s="156" t="s">
        <v>86</v>
      </c>
      <c r="AV163" s="12" t="s">
        <v>86</v>
      </c>
      <c r="AW163" s="12" t="s">
        <v>33</v>
      </c>
      <c r="AX163" s="12" t="s">
        <v>84</v>
      </c>
      <c r="AY163" s="156" t="s">
        <v>146</v>
      </c>
    </row>
    <row r="164" spans="2:65" s="1" customFormat="1" ht="21.75" customHeight="1">
      <c r="B164" s="132"/>
      <c r="C164" s="133" t="s">
        <v>294</v>
      </c>
      <c r="D164" s="133" t="s">
        <v>149</v>
      </c>
      <c r="E164" s="134" t="s">
        <v>386</v>
      </c>
      <c r="F164" s="135" t="s">
        <v>387</v>
      </c>
      <c r="G164" s="136" t="s">
        <v>241</v>
      </c>
      <c r="H164" s="137">
        <v>62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41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167</v>
      </c>
      <c r="AT164" s="145" t="s">
        <v>149</v>
      </c>
      <c r="AU164" s="145" t="s">
        <v>86</v>
      </c>
      <c r="AY164" s="16" t="s">
        <v>146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84</v>
      </c>
      <c r="BK164" s="146">
        <f>ROUND(I164*H164,2)</f>
        <v>0</v>
      </c>
      <c r="BL164" s="16" t="s">
        <v>167</v>
      </c>
      <c r="BM164" s="145" t="s">
        <v>562</v>
      </c>
    </row>
    <row r="165" spans="2:65" s="1" customFormat="1">
      <c r="B165" s="31"/>
      <c r="D165" s="147" t="s">
        <v>155</v>
      </c>
      <c r="F165" s="148" t="s">
        <v>387</v>
      </c>
      <c r="I165" s="149"/>
      <c r="L165" s="31"/>
      <c r="M165" s="150"/>
      <c r="T165" s="55"/>
      <c r="AT165" s="16" t="s">
        <v>155</v>
      </c>
      <c r="AU165" s="16" t="s">
        <v>86</v>
      </c>
    </row>
    <row r="166" spans="2:65" s="11" customFormat="1" ht="22.9" customHeight="1">
      <c r="B166" s="120"/>
      <c r="D166" s="121" t="s">
        <v>75</v>
      </c>
      <c r="E166" s="130" t="s">
        <v>86</v>
      </c>
      <c r="F166" s="130" t="s">
        <v>390</v>
      </c>
      <c r="I166" s="123"/>
      <c r="J166" s="131">
        <f>BK166</f>
        <v>0</v>
      </c>
      <c r="L166" s="120"/>
      <c r="M166" s="125"/>
      <c r="P166" s="126">
        <f>SUM(P167:P190)</f>
        <v>0</v>
      </c>
      <c r="R166" s="126">
        <f>SUM(R167:R190)</f>
        <v>0.27102243999999998</v>
      </c>
      <c r="T166" s="127">
        <f>SUM(T167:T190)</f>
        <v>0</v>
      </c>
      <c r="AR166" s="121" t="s">
        <v>84</v>
      </c>
      <c r="AT166" s="128" t="s">
        <v>75</v>
      </c>
      <c r="AU166" s="128" t="s">
        <v>84</v>
      </c>
      <c r="AY166" s="121" t="s">
        <v>146</v>
      </c>
      <c r="BK166" s="129">
        <f>SUM(BK167:BK190)</f>
        <v>0</v>
      </c>
    </row>
    <row r="167" spans="2:65" s="1" customFormat="1" ht="24.2" customHeight="1">
      <c r="B167" s="132"/>
      <c r="C167" s="133" t="s">
        <v>299</v>
      </c>
      <c r="D167" s="133" t="s">
        <v>149</v>
      </c>
      <c r="E167" s="134" t="s">
        <v>563</v>
      </c>
      <c r="F167" s="135" t="s">
        <v>564</v>
      </c>
      <c r="G167" s="136" t="s">
        <v>263</v>
      </c>
      <c r="H167" s="137">
        <v>0.13800000000000001</v>
      </c>
      <c r="I167" s="138"/>
      <c r="J167" s="139">
        <f>ROUND(I167*H167,2)</f>
        <v>0</v>
      </c>
      <c r="K167" s="140"/>
      <c r="L167" s="31"/>
      <c r="M167" s="141" t="s">
        <v>1</v>
      </c>
      <c r="N167" s="142" t="s">
        <v>41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167</v>
      </c>
      <c r="AT167" s="145" t="s">
        <v>149</v>
      </c>
      <c r="AU167" s="145" t="s">
        <v>86</v>
      </c>
      <c r="AY167" s="16" t="s">
        <v>146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6" t="s">
        <v>84</v>
      </c>
      <c r="BK167" s="146">
        <f>ROUND(I167*H167,2)</f>
        <v>0</v>
      </c>
      <c r="BL167" s="16" t="s">
        <v>167</v>
      </c>
      <c r="BM167" s="145" t="s">
        <v>565</v>
      </c>
    </row>
    <row r="168" spans="2:65" s="1" customFormat="1">
      <c r="B168" s="31"/>
      <c r="D168" s="147" t="s">
        <v>155</v>
      </c>
      <c r="F168" s="148" t="s">
        <v>564</v>
      </c>
      <c r="I168" s="149"/>
      <c r="L168" s="31"/>
      <c r="M168" s="150"/>
      <c r="T168" s="55"/>
      <c r="AT168" s="16" t="s">
        <v>155</v>
      </c>
      <c r="AU168" s="16" t="s">
        <v>86</v>
      </c>
    </row>
    <row r="169" spans="2:65" s="1" customFormat="1" ht="24.2" customHeight="1">
      <c r="B169" s="132"/>
      <c r="C169" s="133" t="s">
        <v>8</v>
      </c>
      <c r="D169" s="133" t="s">
        <v>149</v>
      </c>
      <c r="E169" s="134" t="s">
        <v>566</v>
      </c>
      <c r="F169" s="135" t="s">
        <v>567</v>
      </c>
      <c r="G169" s="136" t="s">
        <v>263</v>
      </c>
      <c r="H169" s="137">
        <v>0.13800000000000001</v>
      </c>
      <c r="I169" s="138"/>
      <c r="J169" s="139">
        <f>ROUND(I169*H169,2)</f>
        <v>0</v>
      </c>
      <c r="K169" s="140"/>
      <c r="L169" s="31"/>
      <c r="M169" s="141" t="s">
        <v>1</v>
      </c>
      <c r="N169" s="142" t="s">
        <v>41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167</v>
      </c>
      <c r="AT169" s="145" t="s">
        <v>149</v>
      </c>
      <c r="AU169" s="145" t="s">
        <v>86</v>
      </c>
      <c r="AY169" s="16" t="s">
        <v>146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84</v>
      </c>
      <c r="BK169" s="146">
        <f>ROUND(I169*H169,2)</f>
        <v>0</v>
      </c>
      <c r="BL169" s="16" t="s">
        <v>167</v>
      </c>
      <c r="BM169" s="145" t="s">
        <v>568</v>
      </c>
    </row>
    <row r="170" spans="2:65" s="1" customFormat="1">
      <c r="B170" s="31"/>
      <c r="D170" s="147" t="s">
        <v>155</v>
      </c>
      <c r="F170" s="148" t="s">
        <v>567</v>
      </c>
      <c r="I170" s="149"/>
      <c r="L170" s="31"/>
      <c r="M170" s="150"/>
      <c r="T170" s="55"/>
      <c r="AT170" s="16" t="s">
        <v>155</v>
      </c>
      <c r="AU170" s="16" t="s">
        <v>86</v>
      </c>
    </row>
    <row r="171" spans="2:65" s="1" customFormat="1">
      <c r="B171" s="31"/>
      <c r="D171" s="147" t="s">
        <v>156</v>
      </c>
      <c r="F171" s="151" t="s">
        <v>569</v>
      </c>
      <c r="I171" s="149"/>
      <c r="L171" s="31"/>
      <c r="M171" s="150"/>
      <c r="T171" s="55"/>
      <c r="AT171" s="16" t="s">
        <v>156</v>
      </c>
      <c r="AU171" s="16" t="s">
        <v>86</v>
      </c>
    </row>
    <row r="172" spans="2:65" s="1" customFormat="1" ht="16.5" customHeight="1">
      <c r="B172" s="132"/>
      <c r="C172" s="133" t="s">
        <v>313</v>
      </c>
      <c r="D172" s="133" t="s">
        <v>149</v>
      </c>
      <c r="E172" s="134" t="s">
        <v>570</v>
      </c>
      <c r="F172" s="135" t="s">
        <v>571</v>
      </c>
      <c r="G172" s="136" t="s">
        <v>241</v>
      </c>
      <c r="H172" s="137">
        <v>0.81</v>
      </c>
      <c r="I172" s="138"/>
      <c r="J172" s="139">
        <f>ROUND(I172*H172,2)</f>
        <v>0</v>
      </c>
      <c r="K172" s="140"/>
      <c r="L172" s="31"/>
      <c r="M172" s="141" t="s">
        <v>1</v>
      </c>
      <c r="N172" s="142" t="s">
        <v>41</v>
      </c>
      <c r="P172" s="143">
        <f>O172*H172</f>
        <v>0</v>
      </c>
      <c r="Q172" s="143">
        <v>3.5099999999999999E-2</v>
      </c>
      <c r="R172" s="143">
        <f>Q172*H172</f>
        <v>2.8431000000000001E-2</v>
      </c>
      <c r="S172" s="143">
        <v>0</v>
      </c>
      <c r="T172" s="144">
        <f>S172*H172</f>
        <v>0</v>
      </c>
      <c r="AR172" s="145" t="s">
        <v>167</v>
      </c>
      <c r="AT172" s="145" t="s">
        <v>149</v>
      </c>
      <c r="AU172" s="145" t="s">
        <v>86</v>
      </c>
      <c r="AY172" s="16" t="s">
        <v>146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6" t="s">
        <v>84</v>
      </c>
      <c r="BK172" s="146">
        <f>ROUND(I172*H172,2)</f>
        <v>0</v>
      </c>
      <c r="BL172" s="16" t="s">
        <v>167</v>
      </c>
      <c r="BM172" s="145" t="s">
        <v>572</v>
      </c>
    </row>
    <row r="173" spans="2:65" s="1" customFormat="1">
      <c r="B173" s="31"/>
      <c r="D173" s="147" t="s">
        <v>155</v>
      </c>
      <c r="F173" s="148" t="s">
        <v>571</v>
      </c>
      <c r="I173" s="149"/>
      <c r="L173" s="31"/>
      <c r="M173" s="150"/>
      <c r="T173" s="55"/>
      <c r="AT173" s="16" t="s">
        <v>155</v>
      </c>
      <c r="AU173" s="16" t="s">
        <v>86</v>
      </c>
    </row>
    <row r="174" spans="2:65" s="12" customFormat="1">
      <c r="B174" s="155"/>
      <c r="D174" s="147" t="s">
        <v>255</v>
      </c>
      <c r="E174" s="156" t="s">
        <v>1</v>
      </c>
      <c r="F174" s="157" t="s">
        <v>573</v>
      </c>
      <c r="H174" s="158">
        <v>4.5999999999999996</v>
      </c>
      <c r="I174" s="159"/>
      <c r="L174" s="155"/>
      <c r="M174" s="160"/>
      <c r="T174" s="161"/>
      <c r="AT174" s="156" t="s">
        <v>255</v>
      </c>
      <c r="AU174" s="156" t="s">
        <v>86</v>
      </c>
      <c r="AV174" s="12" t="s">
        <v>86</v>
      </c>
      <c r="AW174" s="12" t="s">
        <v>33</v>
      </c>
      <c r="AX174" s="12" t="s">
        <v>76</v>
      </c>
      <c r="AY174" s="156" t="s">
        <v>146</v>
      </c>
    </row>
    <row r="175" spans="2:65" s="12" customFormat="1">
      <c r="B175" s="155"/>
      <c r="D175" s="147" t="s">
        <v>255</v>
      </c>
      <c r="E175" s="156" t="s">
        <v>1</v>
      </c>
      <c r="F175" s="157" t="s">
        <v>574</v>
      </c>
      <c r="H175" s="158">
        <v>0.8</v>
      </c>
      <c r="I175" s="159"/>
      <c r="L175" s="155"/>
      <c r="M175" s="160"/>
      <c r="T175" s="161"/>
      <c r="AT175" s="156" t="s">
        <v>255</v>
      </c>
      <c r="AU175" s="156" t="s">
        <v>86</v>
      </c>
      <c r="AV175" s="12" t="s">
        <v>86</v>
      </c>
      <c r="AW175" s="12" t="s">
        <v>33</v>
      </c>
      <c r="AX175" s="12" t="s">
        <v>76</v>
      </c>
      <c r="AY175" s="156" t="s">
        <v>146</v>
      </c>
    </row>
    <row r="176" spans="2:65" s="13" customFormat="1">
      <c r="B176" s="162"/>
      <c r="D176" s="147" t="s">
        <v>255</v>
      </c>
      <c r="E176" s="163" t="s">
        <v>1</v>
      </c>
      <c r="F176" s="164" t="s">
        <v>307</v>
      </c>
      <c r="H176" s="165">
        <v>5.3999999999999995</v>
      </c>
      <c r="I176" s="166"/>
      <c r="L176" s="162"/>
      <c r="M176" s="167"/>
      <c r="T176" s="168"/>
      <c r="AT176" s="163" t="s">
        <v>255</v>
      </c>
      <c r="AU176" s="163" t="s">
        <v>86</v>
      </c>
      <c r="AV176" s="13" t="s">
        <v>162</v>
      </c>
      <c r="AW176" s="13" t="s">
        <v>33</v>
      </c>
      <c r="AX176" s="13" t="s">
        <v>76</v>
      </c>
      <c r="AY176" s="163" t="s">
        <v>146</v>
      </c>
    </row>
    <row r="177" spans="2:65" s="12" customFormat="1">
      <c r="B177" s="155"/>
      <c r="D177" s="147" t="s">
        <v>255</v>
      </c>
      <c r="E177" s="156" t="s">
        <v>1</v>
      </c>
      <c r="F177" s="157" t="s">
        <v>575</v>
      </c>
      <c r="H177" s="158">
        <v>0.81</v>
      </c>
      <c r="I177" s="159"/>
      <c r="L177" s="155"/>
      <c r="M177" s="160"/>
      <c r="T177" s="161"/>
      <c r="AT177" s="156" t="s">
        <v>255</v>
      </c>
      <c r="AU177" s="156" t="s">
        <v>86</v>
      </c>
      <c r="AV177" s="12" t="s">
        <v>86</v>
      </c>
      <c r="AW177" s="12" t="s">
        <v>33</v>
      </c>
      <c r="AX177" s="12" t="s">
        <v>84</v>
      </c>
      <c r="AY177" s="156" t="s">
        <v>146</v>
      </c>
    </row>
    <row r="178" spans="2:65" s="1" customFormat="1" ht="24.2" customHeight="1">
      <c r="B178" s="132"/>
      <c r="C178" s="133" t="s">
        <v>319</v>
      </c>
      <c r="D178" s="133" t="s">
        <v>149</v>
      </c>
      <c r="E178" s="134" t="s">
        <v>576</v>
      </c>
      <c r="F178" s="135" t="s">
        <v>577</v>
      </c>
      <c r="G178" s="136" t="s">
        <v>263</v>
      </c>
      <c r="H178" s="137">
        <v>9.4E-2</v>
      </c>
      <c r="I178" s="138"/>
      <c r="J178" s="139">
        <f>ROUND(I178*H178,2)</f>
        <v>0</v>
      </c>
      <c r="K178" s="140"/>
      <c r="L178" s="31"/>
      <c r="M178" s="141" t="s">
        <v>1</v>
      </c>
      <c r="N178" s="142" t="s">
        <v>41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167</v>
      </c>
      <c r="AT178" s="145" t="s">
        <v>149</v>
      </c>
      <c r="AU178" s="145" t="s">
        <v>86</v>
      </c>
      <c r="AY178" s="16" t="s">
        <v>146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84</v>
      </c>
      <c r="BK178" s="146">
        <f>ROUND(I178*H178,2)</f>
        <v>0</v>
      </c>
      <c r="BL178" s="16" t="s">
        <v>167</v>
      </c>
      <c r="BM178" s="145" t="s">
        <v>578</v>
      </c>
    </row>
    <row r="179" spans="2:65" s="1" customFormat="1">
      <c r="B179" s="31"/>
      <c r="D179" s="147" t="s">
        <v>155</v>
      </c>
      <c r="F179" s="148" t="s">
        <v>577</v>
      </c>
      <c r="I179" s="149"/>
      <c r="L179" s="31"/>
      <c r="M179" s="150"/>
      <c r="T179" s="55"/>
      <c r="AT179" s="16" t="s">
        <v>155</v>
      </c>
      <c r="AU179" s="16" t="s">
        <v>86</v>
      </c>
    </row>
    <row r="180" spans="2:65" s="1" customFormat="1" ht="24.2" customHeight="1">
      <c r="B180" s="132"/>
      <c r="C180" s="133" t="s">
        <v>325</v>
      </c>
      <c r="D180" s="133" t="s">
        <v>149</v>
      </c>
      <c r="E180" s="134" t="s">
        <v>579</v>
      </c>
      <c r="F180" s="135" t="s">
        <v>580</v>
      </c>
      <c r="G180" s="136" t="s">
        <v>263</v>
      </c>
      <c r="H180" s="137">
        <v>9.4E-2</v>
      </c>
      <c r="I180" s="138"/>
      <c r="J180" s="139">
        <f>ROUND(I180*H180,2)</f>
        <v>0</v>
      </c>
      <c r="K180" s="140"/>
      <c r="L180" s="31"/>
      <c r="M180" s="141" t="s">
        <v>1</v>
      </c>
      <c r="N180" s="142" t="s">
        <v>41</v>
      </c>
      <c r="P180" s="143">
        <f>O180*H180</f>
        <v>0</v>
      </c>
      <c r="Q180" s="143">
        <v>2.55328</v>
      </c>
      <c r="R180" s="143">
        <f>Q180*H180</f>
        <v>0.24000832</v>
      </c>
      <c r="S180" s="143">
        <v>0</v>
      </c>
      <c r="T180" s="144">
        <f>S180*H180</f>
        <v>0</v>
      </c>
      <c r="AR180" s="145" t="s">
        <v>167</v>
      </c>
      <c r="AT180" s="145" t="s">
        <v>149</v>
      </c>
      <c r="AU180" s="145" t="s">
        <v>86</v>
      </c>
      <c r="AY180" s="16" t="s">
        <v>146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6" t="s">
        <v>84</v>
      </c>
      <c r="BK180" s="146">
        <f>ROUND(I180*H180,2)</f>
        <v>0</v>
      </c>
      <c r="BL180" s="16" t="s">
        <v>167</v>
      </c>
      <c r="BM180" s="145" t="s">
        <v>581</v>
      </c>
    </row>
    <row r="181" spans="2:65" s="1" customFormat="1">
      <c r="B181" s="31"/>
      <c r="D181" s="147" t="s">
        <v>155</v>
      </c>
      <c r="F181" s="148" t="s">
        <v>580</v>
      </c>
      <c r="I181" s="149"/>
      <c r="L181" s="31"/>
      <c r="M181" s="150"/>
      <c r="T181" s="55"/>
      <c r="AT181" s="16" t="s">
        <v>155</v>
      </c>
      <c r="AU181" s="16" t="s">
        <v>86</v>
      </c>
    </row>
    <row r="182" spans="2:65" s="1" customFormat="1">
      <c r="B182" s="31"/>
      <c r="D182" s="147" t="s">
        <v>156</v>
      </c>
      <c r="F182" s="151" t="s">
        <v>582</v>
      </c>
      <c r="I182" s="149"/>
      <c r="L182" s="31"/>
      <c r="M182" s="150"/>
      <c r="T182" s="55"/>
      <c r="AT182" s="16" t="s">
        <v>156</v>
      </c>
      <c r="AU182" s="16" t="s">
        <v>86</v>
      </c>
    </row>
    <row r="183" spans="2:65" s="1" customFormat="1" ht="21.75" customHeight="1">
      <c r="B183" s="132"/>
      <c r="C183" s="133" t="s">
        <v>329</v>
      </c>
      <c r="D183" s="133" t="s">
        <v>149</v>
      </c>
      <c r="E183" s="134" t="s">
        <v>583</v>
      </c>
      <c r="F183" s="135" t="s">
        <v>584</v>
      </c>
      <c r="G183" s="136" t="s">
        <v>241</v>
      </c>
      <c r="H183" s="137">
        <v>0.56399999999999995</v>
      </c>
      <c r="I183" s="138"/>
      <c r="J183" s="139">
        <f>ROUND(I183*H183,2)</f>
        <v>0</v>
      </c>
      <c r="K183" s="140"/>
      <c r="L183" s="31"/>
      <c r="M183" s="141" t="s">
        <v>1</v>
      </c>
      <c r="N183" s="142" t="s">
        <v>41</v>
      </c>
      <c r="P183" s="143">
        <f>O183*H183</f>
        <v>0</v>
      </c>
      <c r="Q183" s="143">
        <v>4.5799999999999999E-3</v>
      </c>
      <c r="R183" s="143">
        <f>Q183*H183</f>
        <v>2.5831199999999995E-3</v>
      </c>
      <c r="S183" s="143">
        <v>0</v>
      </c>
      <c r="T183" s="144">
        <f>S183*H183</f>
        <v>0</v>
      </c>
      <c r="AR183" s="145" t="s">
        <v>167</v>
      </c>
      <c r="AT183" s="145" t="s">
        <v>149</v>
      </c>
      <c r="AU183" s="145" t="s">
        <v>86</v>
      </c>
      <c r="AY183" s="16" t="s">
        <v>146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84</v>
      </c>
      <c r="BK183" s="146">
        <f>ROUND(I183*H183,2)</f>
        <v>0</v>
      </c>
      <c r="BL183" s="16" t="s">
        <v>167</v>
      </c>
      <c r="BM183" s="145" t="s">
        <v>585</v>
      </c>
    </row>
    <row r="184" spans="2:65" s="1" customFormat="1">
      <c r="B184" s="31"/>
      <c r="D184" s="147" t="s">
        <v>155</v>
      </c>
      <c r="F184" s="148" t="s">
        <v>584</v>
      </c>
      <c r="I184" s="149"/>
      <c r="L184" s="31"/>
      <c r="M184" s="150"/>
      <c r="T184" s="55"/>
      <c r="AT184" s="16" t="s">
        <v>155</v>
      </c>
      <c r="AU184" s="16" t="s">
        <v>86</v>
      </c>
    </row>
    <row r="185" spans="2:65" s="12" customFormat="1">
      <c r="B185" s="155"/>
      <c r="D185" s="147" t="s">
        <v>255</v>
      </c>
      <c r="E185" s="156" t="s">
        <v>1</v>
      </c>
      <c r="F185" s="157" t="s">
        <v>586</v>
      </c>
      <c r="H185" s="158">
        <v>0.64</v>
      </c>
      <c r="I185" s="159"/>
      <c r="L185" s="155"/>
      <c r="M185" s="160"/>
      <c r="T185" s="161"/>
      <c r="AT185" s="156" t="s">
        <v>255</v>
      </c>
      <c r="AU185" s="156" t="s">
        <v>86</v>
      </c>
      <c r="AV185" s="12" t="s">
        <v>86</v>
      </c>
      <c r="AW185" s="12" t="s">
        <v>33</v>
      </c>
      <c r="AX185" s="12" t="s">
        <v>76</v>
      </c>
      <c r="AY185" s="156" t="s">
        <v>146</v>
      </c>
    </row>
    <row r="186" spans="2:65" s="12" customFormat="1">
      <c r="B186" s="155"/>
      <c r="D186" s="147" t="s">
        <v>255</v>
      </c>
      <c r="E186" s="156" t="s">
        <v>1</v>
      </c>
      <c r="F186" s="157" t="s">
        <v>587</v>
      </c>
      <c r="H186" s="158">
        <v>3.12</v>
      </c>
      <c r="I186" s="159"/>
      <c r="L186" s="155"/>
      <c r="M186" s="160"/>
      <c r="T186" s="161"/>
      <c r="AT186" s="156" t="s">
        <v>255</v>
      </c>
      <c r="AU186" s="156" t="s">
        <v>86</v>
      </c>
      <c r="AV186" s="12" t="s">
        <v>86</v>
      </c>
      <c r="AW186" s="12" t="s">
        <v>33</v>
      </c>
      <c r="AX186" s="12" t="s">
        <v>76</v>
      </c>
      <c r="AY186" s="156" t="s">
        <v>146</v>
      </c>
    </row>
    <row r="187" spans="2:65" s="13" customFormat="1">
      <c r="B187" s="162"/>
      <c r="D187" s="147" t="s">
        <v>255</v>
      </c>
      <c r="E187" s="163" t="s">
        <v>1</v>
      </c>
      <c r="F187" s="164" t="s">
        <v>307</v>
      </c>
      <c r="H187" s="165">
        <v>3.7600000000000002</v>
      </c>
      <c r="I187" s="166"/>
      <c r="L187" s="162"/>
      <c r="M187" s="167"/>
      <c r="T187" s="168"/>
      <c r="AT187" s="163" t="s">
        <v>255</v>
      </c>
      <c r="AU187" s="163" t="s">
        <v>86</v>
      </c>
      <c r="AV187" s="13" t="s">
        <v>162</v>
      </c>
      <c r="AW187" s="13" t="s">
        <v>33</v>
      </c>
      <c r="AX187" s="13" t="s">
        <v>76</v>
      </c>
      <c r="AY187" s="163" t="s">
        <v>146</v>
      </c>
    </row>
    <row r="188" spans="2:65" s="12" customFormat="1">
      <c r="B188" s="155"/>
      <c r="D188" s="147" t="s">
        <v>255</v>
      </c>
      <c r="E188" s="156" t="s">
        <v>1</v>
      </c>
      <c r="F188" s="157" t="s">
        <v>588</v>
      </c>
      <c r="H188" s="158">
        <v>0.56399999999999995</v>
      </c>
      <c r="I188" s="159"/>
      <c r="L188" s="155"/>
      <c r="M188" s="160"/>
      <c r="T188" s="161"/>
      <c r="AT188" s="156" t="s">
        <v>255</v>
      </c>
      <c r="AU188" s="156" t="s">
        <v>86</v>
      </c>
      <c r="AV188" s="12" t="s">
        <v>86</v>
      </c>
      <c r="AW188" s="12" t="s">
        <v>33</v>
      </c>
      <c r="AX188" s="12" t="s">
        <v>84</v>
      </c>
      <c r="AY188" s="156" t="s">
        <v>146</v>
      </c>
    </row>
    <row r="189" spans="2:65" s="1" customFormat="1" ht="21.75" customHeight="1">
      <c r="B189" s="132"/>
      <c r="C189" s="133" t="s">
        <v>334</v>
      </c>
      <c r="D189" s="133" t="s">
        <v>149</v>
      </c>
      <c r="E189" s="134" t="s">
        <v>589</v>
      </c>
      <c r="F189" s="135" t="s">
        <v>590</v>
      </c>
      <c r="G189" s="136" t="s">
        <v>241</v>
      </c>
      <c r="H189" s="137">
        <v>0.56399999999999995</v>
      </c>
      <c r="I189" s="138"/>
      <c r="J189" s="139">
        <f>ROUND(I189*H189,2)</f>
        <v>0</v>
      </c>
      <c r="K189" s="140"/>
      <c r="L189" s="31"/>
      <c r="M189" s="141" t="s">
        <v>1</v>
      </c>
      <c r="N189" s="142" t="s">
        <v>41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167</v>
      </c>
      <c r="AT189" s="145" t="s">
        <v>149</v>
      </c>
      <c r="AU189" s="145" t="s">
        <v>86</v>
      </c>
      <c r="AY189" s="16" t="s">
        <v>146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6" t="s">
        <v>84</v>
      </c>
      <c r="BK189" s="146">
        <f>ROUND(I189*H189,2)</f>
        <v>0</v>
      </c>
      <c r="BL189" s="16" t="s">
        <v>167</v>
      </c>
      <c r="BM189" s="145" t="s">
        <v>591</v>
      </c>
    </row>
    <row r="190" spans="2:65" s="1" customFormat="1">
      <c r="B190" s="31"/>
      <c r="D190" s="147" t="s">
        <v>155</v>
      </c>
      <c r="F190" s="148" t="s">
        <v>590</v>
      </c>
      <c r="I190" s="149"/>
      <c r="L190" s="31"/>
      <c r="M190" s="150"/>
      <c r="T190" s="55"/>
      <c r="AT190" s="16" t="s">
        <v>155</v>
      </c>
      <c r="AU190" s="16" t="s">
        <v>86</v>
      </c>
    </row>
    <row r="191" spans="2:65" s="11" customFormat="1" ht="22.9" customHeight="1">
      <c r="B191" s="120"/>
      <c r="D191" s="121" t="s">
        <v>75</v>
      </c>
      <c r="E191" s="130" t="s">
        <v>167</v>
      </c>
      <c r="F191" s="130" t="s">
        <v>391</v>
      </c>
      <c r="I191" s="123"/>
      <c r="J191" s="131">
        <f>BK191</f>
        <v>0</v>
      </c>
      <c r="L191" s="120"/>
      <c r="M191" s="125"/>
      <c r="P191" s="126">
        <f>SUM(P192:P200)</f>
        <v>0</v>
      </c>
      <c r="R191" s="126">
        <f>SUM(R192:R200)</f>
        <v>0</v>
      </c>
      <c r="T191" s="127">
        <f>SUM(T192:T200)</f>
        <v>0</v>
      </c>
      <c r="AR191" s="121" t="s">
        <v>84</v>
      </c>
      <c r="AT191" s="128" t="s">
        <v>75</v>
      </c>
      <c r="AU191" s="128" t="s">
        <v>84</v>
      </c>
      <c r="AY191" s="121" t="s">
        <v>146</v>
      </c>
      <c r="BK191" s="129">
        <f>SUM(BK192:BK200)</f>
        <v>0</v>
      </c>
    </row>
    <row r="192" spans="2:65" s="1" customFormat="1" ht="24.2" customHeight="1">
      <c r="B192" s="132"/>
      <c r="C192" s="133" t="s">
        <v>7</v>
      </c>
      <c r="D192" s="133" t="s">
        <v>149</v>
      </c>
      <c r="E192" s="134" t="s">
        <v>592</v>
      </c>
      <c r="F192" s="135" t="s">
        <v>593</v>
      </c>
      <c r="G192" s="136" t="s">
        <v>241</v>
      </c>
      <c r="H192" s="137">
        <v>2.577</v>
      </c>
      <c r="I192" s="138"/>
      <c r="J192" s="139">
        <f>ROUND(I192*H192,2)</f>
        <v>0</v>
      </c>
      <c r="K192" s="140"/>
      <c r="L192" s="31"/>
      <c r="M192" s="141" t="s">
        <v>1</v>
      </c>
      <c r="N192" s="142" t="s">
        <v>41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167</v>
      </c>
      <c r="AT192" s="145" t="s">
        <v>149</v>
      </c>
      <c r="AU192" s="145" t="s">
        <v>86</v>
      </c>
      <c r="AY192" s="16" t="s">
        <v>146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6" t="s">
        <v>84</v>
      </c>
      <c r="BK192" s="146">
        <f>ROUND(I192*H192,2)</f>
        <v>0</v>
      </c>
      <c r="BL192" s="16" t="s">
        <v>167</v>
      </c>
      <c r="BM192" s="145" t="s">
        <v>594</v>
      </c>
    </row>
    <row r="193" spans="2:65" s="1" customFormat="1">
      <c r="B193" s="31"/>
      <c r="D193" s="147" t="s">
        <v>155</v>
      </c>
      <c r="F193" s="148" t="s">
        <v>593</v>
      </c>
      <c r="I193" s="149"/>
      <c r="L193" s="31"/>
      <c r="M193" s="150"/>
      <c r="T193" s="55"/>
      <c r="AT193" s="16" t="s">
        <v>155</v>
      </c>
      <c r="AU193" s="16" t="s">
        <v>86</v>
      </c>
    </row>
    <row r="194" spans="2:65" s="1" customFormat="1">
      <c r="B194" s="31"/>
      <c r="D194" s="147" t="s">
        <v>156</v>
      </c>
      <c r="F194" s="151" t="s">
        <v>595</v>
      </c>
      <c r="I194" s="149"/>
      <c r="L194" s="31"/>
      <c r="M194" s="150"/>
      <c r="T194" s="55"/>
      <c r="AT194" s="16" t="s">
        <v>156</v>
      </c>
      <c r="AU194" s="16" t="s">
        <v>86</v>
      </c>
    </row>
    <row r="195" spans="2:65" s="12" customFormat="1">
      <c r="B195" s="155"/>
      <c r="D195" s="147" t="s">
        <v>255</v>
      </c>
      <c r="E195" s="156" t="s">
        <v>1</v>
      </c>
      <c r="F195" s="157" t="s">
        <v>596</v>
      </c>
      <c r="H195" s="158">
        <v>2.577</v>
      </c>
      <c r="I195" s="159"/>
      <c r="L195" s="155"/>
      <c r="M195" s="160"/>
      <c r="T195" s="161"/>
      <c r="AT195" s="156" t="s">
        <v>255</v>
      </c>
      <c r="AU195" s="156" t="s">
        <v>86</v>
      </c>
      <c r="AV195" s="12" t="s">
        <v>86</v>
      </c>
      <c r="AW195" s="12" t="s">
        <v>33</v>
      </c>
      <c r="AX195" s="12" t="s">
        <v>84</v>
      </c>
      <c r="AY195" s="156" t="s">
        <v>146</v>
      </c>
    </row>
    <row r="196" spans="2:65" s="1" customFormat="1" ht="33" customHeight="1">
      <c r="B196" s="132"/>
      <c r="C196" s="133" t="s">
        <v>344</v>
      </c>
      <c r="D196" s="133" t="s">
        <v>149</v>
      </c>
      <c r="E196" s="134" t="s">
        <v>393</v>
      </c>
      <c r="F196" s="135" t="s">
        <v>394</v>
      </c>
      <c r="G196" s="136" t="s">
        <v>241</v>
      </c>
      <c r="H196" s="137">
        <v>68.606999999999999</v>
      </c>
      <c r="I196" s="138"/>
      <c r="J196" s="139">
        <f>ROUND(I196*H196,2)</f>
        <v>0</v>
      </c>
      <c r="K196" s="140"/>
      <c r="L196" s="31"/>
      <c r="M196" s="141" t="s">
        <v>1</v>
      </c>
      <c r="N196" s="142" t="s">
        <v>41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167</v>
      </c>
      <c r="AT196" s="145" t="s">
        <v>149</v>
      </c>
      <c r="AU196" s="145" t="s">
        <v>86</v>
      </c>
      <c r="AY196" s="16" t="s">
        <v>146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6" t="s">
        <v>84</v>
      </c>
      <c r="BK196" s="146">
        <f>ROUND(I196*H196,2)</f>
        <v>0</v>
      </c>
      <c r="BL196" s="16" t="s">
        <v>167</v>
      </c>
      <c r="BM196" s="145" t="s">
        <v>597</v>
      </c>
    </row>
    <row r="197" spans="2:65" s="1" customFormat="1">
      <c r="B197" s="31"/>
      <c r="D197" s="147" t="s">
        <v>155</v>
      </c>
      <c r="F197" s="148" t="s">
        <v>394</v>
      </c>
      <c r="I197" s="149"/>
      <c r="L197" s="31"/>
      <c r="M197" s="150"/>
      <c r="T197" s="55"/>
      <c r="AT197" s="16" t="s">
        <v>155</v>
      </c>
      <c r="AU197" s="16" t="s">
        <v>86</v>
      </c>
    </row>
    <row r="198" spans="2:65" s="1" customFormat="1" ht="24.2" customHeight="1">
      <c r="B198" s="132"/>
      <c r="C198" s="133" t="s">
        <v>348</v>
      </c>
      <c r="D198" s="133" t="s">
        <v>149</v>
      </c>
      <c r="E198" s="134" t="s">
        <v>397</v>
      </c>
      <c r="F198" s="135" t="s">
        <v>398</v>
      </c>
      <c r="G198" s="136" t="s">
        <v>241</v>
      </c>
      <c r="H198" s="137">
        <v>343.03500000000003</v>
      </c>
      <c r="I198" s="138"/>
      <c r="J198" s="139">
        <f>ROUND(I198*H198,2)</f>
        <v>0</v>
      </c>
      <c r="K198" s="140"/>
      <c r="L198" s="31"/>
      <c r="M198" s="141" t="s">
        <v>1</v>
      </c>
      <c r="N198" s="142" t="s">
        <v>41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167</v>
      </c>
      <c r="AT198" s="145" t="s">
        <v>149</v>
      </c>
      <c r="AU198" s="145" t="s">
        <v>86</v>
      </c>
      <c r="AY198" s="16" t="s">
        <v>146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6" t="s">
        <v>84</v>
      </c>
      <c r="BK198" s="146">
        <f>ROUND(I198*H198,2)</f>
        <v>0</v>
      </c>
      <c r="BL198" s="16" t="s">
        <v>167</v>
      </c>
      <c r="BM198" s="145" t="s">
        <v>598</v>
      </c>
    </row>
    <row r="199" spans="2:65" s="1" customFormat="1">
      <c r="B199" s="31"/>
      <c r="D199" s="147" t="s">
        <v>155</v>
      </c>
      <c r="F199" s="148" t="s">
        <v>398</v>
      </c>
      <c r="I199" s="149"/>
      <c r="L199" s="31"/>
      <c r="M199" s="150"/>
      <c r="T199" s="55"/>
      <c r="AT199" s="16" t="s">
        <v>155</v>
      </c>
      <c r="AU199" s="16" t="s">
        <v>86</v>
      </c>
    </row>
    <row r="200" spans="2:65" s="12" customFormat="1">
      <c r="B200" s="155"/>
      <c r="D200" s="147" t="s">
        <v>255</v>
      </c>
      <c r="E200" s="156" t="s">
        <v>1</v>
      </c>
      <c r="F200" s="157" t="s">
        <v>599</v>
      </c>
      <c r="H200" s="158">
        <v>343.03500000000003</v>
      </c>
      <c r="I200" s="159"/>
      <c r="L200" s="155"/>
      <c r="M200" s="160"/>
      <c r="T200" s="161"/>
      <c r="AT200" s="156" t="s">
        <v>255</v>
      </c>
      <c r="AU200" s="156" t="s">
        <v>86</v>
      </c>
      <c r="AV200" s="12" t="s">
        <v>86</v>
      </c>
      <c r="AW200" s="12" t="s">
        <v>33</v>
      </c>
      <c r="AX200" s="12" t="s">
        <v>84</v>
      </c>
      <c r="AY200" s="156" t="s">
        <v>146</v>
      </c>
    </row>
    <row r="201" spans="2:65" s="11" customFormat="1" ht="22.9" customHeight="1">
      <c r="B201" s="120"/>
      <c r="D201" s="121" t="s">
        <v>75</v>
      </c>
      <c r="E201" s="130" t="s">
        <v>145</v>
      </c>
      <c r="F201" s="130" t="s">
        <v>406</v>
      </c>
      <c r="I201" s="123"/>
      <c r="J201" s="131">
        <f>BK201</f>
        <v>0</v>
      </c>
      <c r="L201" s="120"/>
      <c r="M201" s="125"/>
      <c r="P201" s="126">
        <f>SUM(P202:P234)</f>
        <v>0</v>
      </c>
      <c r="R201" s="126">
        <f>SUM(R202:R234)</f>
        <v>55.785757439999998</v>
      </c>
      <c r="T201" s="127">
        <f>SUM(T202:T234)</f>
        <v>0</v>
      </c>
      <c r="AR201" s="121" t="s">
        <v>84</v>
      </c>
      <c r="AT201" s="128" t="s">
        <v>75</v>
      </c>
      <c r="AU201" s="128" t="s">
        <v>84</v>
      </c>
      <c r="AY201" s="121" t="s">
        <v>146</v>
      </c>
      <c r="BK201" s="129">
        <f>SUM(BK202:BK234)</f>
        <v>0</v>
      </c>
    </row>
    <row r="202" spans="2:65" s="1" customFormat="1" ht="24.2" customHeight="1">
      <c r="B202" s="132"/>
      <c r="C202" s="133" t="s">
        <v>354</v>
      </c>
      <c r="D202" s="133" t="s">
        <v>149</v>
      </c>
      <c r="E202" s="134" t="s">
        <v>421</v>
      </c>
      <c r="F202" s="135" t="s">
        <v>422</v>
      </c>
      <c r="G202" s="136" t="s">
        <v>241</v>
      </c>
      <c r="H202" s="137">
        <v>61</v>
      </c>
      <c r="I202" s="138"/>
      <c r="J202" s="139">
        <f>ROUND(I202*H202,2)</f>
        <v>0</v>
      </c>
      <c r="K202" s="140"/>
      <c r="L202" s="31"/>
      <c r="M202" s="141" t="s">
        <v>1</v>
      </c>
      <c r="N202" s="142" t="s">
        <v>41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167</v>
      </c>
      <c r="AT202" s="145" t="s">
        <v>149</v>
      </c>
      <c r="AU202" s="145" t="s">
        <v>86</v>
      </c>
      <c r="AY202" s="16" t="s">
        <v>146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84</v>
      </c>
      <c r="BK202" s="146">
        <f>ROUND(I202*H202,2)</f>
        <v>0</v>
      </c>
      <c r="BL202" s="16" t="s">
        <v>167</v>
      </c>
      <c r="BM202" s="145" t="s">
        <v>600</v>
      </c>
    </row>
    <row r="203" spans="2:65" s="1" customFormat="1">
      <c r="B203" s="31"/>
      <c r="D203" s="147" t="s">
        <v>155</v>
      </c>
      <c r="F203" s="148" t="s">
        <v>422</v>
      </c>
      <c r="I203" s="149"/>
      <c r="L203" s="31"/>
      <c r="M203" s="150"/>
      <c r="T203" s="55"/>
      <c r="AT203" s="16" t="s">
        <v>155</v>
      </c>
      <c r="AU203" s="16" t="s">
        <v>86</v>
      </c>
    </row>
    <row r="204" spans="2:65" s="1" customFormat="1">
      <c r="B204" s="31"/>
      <c r="D204" s="147" t="s">
        <v>156</v>
      </c>
      <c r="F204" s="151" t="s">
        <v>601</v>
      </c>
      <c r="I204" s="149"/>
      <c r="L204" s="31"/>
      <c r="M204" s="150"/>
      <c r="T204" s="55"/>
      <c r="AT204" s="16" t="s">
        <v>156</v>
      </c>
      <c r="AU204" s="16" t="s">
        <v>86</v>
      </c>
    </row>
    <row r="205" spans="2:65" s="1" customFormat="1" ht="24.2" customHeight="1">
      <c r="B205" s="132"/>
      <c r="C205" s="133" t="s">
        <v>358</v>
      </c>
      <c r="D205" s="133" t="s">
        <v>149</v>
      </c>
      <c r="E205" s="134" t="s">
        <v>426</v>
      </c>
      <c r="F205" s="135" t="s">
        <v>427</v>
      </c>
      <c r="G205" s="136" t="s">
        <v>241</v>
      </c>
      <c r="H205" s="137">
        <v>58</v>
      </c>
      <c r="I205" s="138"/>
      <c r="J205" s="139">
        <f>ROUND(I205*H205,2)</f>
        <v>0</v>
      </c>
      <c r="K205" s="140"/>
      <c r="L205" s="31"/>
      <c r="M205" s="141" t="s">
        <v>1</v>
      </c>
      <c r="N205" s="142" t="s">
        <v>41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45" t="s">
        <v>167</v>
      </c>
      <c r="AT205" s="145" t="s">
        <v>149</v>
      </c>
      <c r="AU205" s="145" t="s">
        <v>86</v>
      </c>
      <c r="AY205" s="16" t="s">
        <v>146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6" t="s">
        <v>84</v>
      </c>
      <c r="BK205" s="146">
        <f>ROUND(I205*H205,2)</f>
        <v>0</v>
      </c>
      <c r="BL205" s="16" t="s">
        <v>167</v>
      </c>
      <c r="BM205" s="145" t="s">
        <v>602</v>
      </c>
    </row>
    <row r="206" spans="2:65" s="1" customFormat="1">
      <c r="B206" s="31"/>
      <c r="D206" s="147" t="s">
        <v>155</v>
      </c>
      <c r="F206" s="148" t="s">
        <v>427</v>
      </c>
      <c r="I206" s="149"/>
      <c r="L206" s="31"/>
      <c r="M206" s="150"/>
      <c r="T206" s="55"/>
      <c r="AT206" s="16" t="s">
        <v>155</v>
      </c>
      <c r="AU206" s="16" t="s">
        <v>86</v>
      </c>
    </row>
    <row r="207" spans="2:65" s="1" customFormat="1">
      <c r="B207" s="31"/>
      <c r="D207" s="147" t="s">
        <v>156</v>
      </c>
      <c r="F207" s="151" t="s">
        <v>603</v>
      </c>
      <c r="I207" s="149"/>
      <c r="L207" s="31"/>
      <c r="M207" s="150"/>
      <c r="T207" s="55"/>
      <c r="AT207" s="16" t="s">
        <v>156</v>
      </c>
      <c r="AU207" s="16" t="s">
        <v>86</v>
      </c>
    </row>
    <row r="208" spans="2:65" s="1" customFormat="1" ht="33" customHeight="1">
      <c r="B208" s="132"/>
      <c r="C208" s="133" t="s">
        <v>362</v>
      </c>
      <c r="D208" s="133" t="s">
        <v>149</v>
      </c>
      <c r="E208" s="134" t="s">
        <v>432</v>
      </c>
      <c r="F208" s="135" t="s">
        <v>433</v>
      </c>
      <c r="G208" s="136" t="s">
        <v>241</v>
      </c>
      <c r="H208" s="137">
        <v>55</v>
      </c>
      <c r="I208" s="138"/>
      <c r="J208" s="139">
        <f>ROUND(I208*H208,2)</f>
        <v>0</v>
      </c>
      <c r="K208" s="140"/>
      <c r="L208" s="31"/>
      <c r="M208" s="141" t="s">
        <v>1</v>
      </c>
      <c r="N208" s="142" t="s">
        <v>41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5" t="s">
        <v>167</v>
      </c>
      <c r="AT208" s="145" t="s">
        <v>149</v>
      </c>
      <c r="AU208" s="145" t="s">
        <v>86</v>
      </c>
      <c r="AY208" s="16" t="s">
        <v>146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6" t="s">
        <v>84</v>
      </c>
      <c r="BK208" s="146">
        <f>ROUND(I208*H208,2)</f>
        <v>0</v>
      </c>
      <c r="BL208" s="16" t="s">
        <v>167</v>
      </c>
      <c r="BM208" s="145" t="s">
        <v>604</v>
      </c>
    </row>
    <row r="209" spans="2:65" s="1" customFormat="1">
      <c r="B209" s="31"/>
      <c r="D209" s="147" t="s">
        <v>155</v>
      </c>
      <c r="F209" s="148" t="s">
        <v>433</v>
      </c>
      <c r="I209" s="149"/>
      <c r="L209" s="31"/>
      <c r="M209" s="150"/>
      <c r="T209" s="55"/>
      <c r="AT209" s="16" t="s">
        <v>155</v>
      </c>
      <c r="AU209" s="16" t="s">
        <v>86</v>
      </c>
    </row>
    <row r="210" spans="2:65" s="1" customFormat="1">
      <c r="B210" s="31"/>
      <c r="D210" s="147" t="s">
        <v>156</v>
      </c>
      <c r="F210" s="151" t="s">
        <v>435</v>
      </c>
      <c r="I210" s="149"/>
      <c r="L210" s="31"/>
      <c r="M210" s="150"/>
      <c r="T210" s="55"/>
      <c r="AT210" s="16" t="s">
        <v>156</v>
      </c>
      <c r="AU210" s="16" t="s">
        <v>86</v>
      </c>
    </row>
    <row r="211" spans="2:65" s="1" customFormat="1" ht="16.5" customHeight="1">
      <c r="B211" s="132"/>
      <c r="C211" s="133" t="s">
        <v>366</v>
      </c>
      <c r="D211" s="133" t="s">
        <v>149</v>
      </c>
      <c r="E211" s="134" t="s">
        <v>438</v>
      </c>
      <c r="F211" s="135" t="s">
        <v>439</v>
      </c>
      <c r="G211" s="136" t="s">
        <v>241</v>
      </c>
      <c r="H211" s="137">
        <v>7</v>
      </c>
      <c r="I211" s="138"/>
      <c r="J211" s="139">
        <f>ROUND(I211*H211,2)</f>
        <v>0</v>
      </c>
      <c r="K211" s="140"/>
      <c r="L211" s="31"/>
      <c r="M211" s="141" t="s">
        <v>1</v>
      </c>
      <c r="N211" s="142" t="s">
        <v>41</v>
      </c>
      <c r="P211" s="143">
        <f>O211*H211</f>
        <v>0</v>
      </c>
      <c r="Q211" s="143">
        <v>0.34499999999999997</v>
      </c>
      <c r="R211" s="143">
        <f>Q211*H211</f>
        <v>2.415</v>
      </c>
      <c r="S211" s="143">
        <v>0</v>
      </c>
      <c r="T211" s="144">
        <f>S211*H211</f>
        <v>0</v>
      </c>
      <c r="AR211" s="145" t="s">
        <v>167</v>
      </c>
      <c r="AT211" s="145" t="s">
        <v>149</v>
      </c>
      <c r="AU211" s="145" t="s">
        <v>86</v>
      </c>
      <c r="AY211" s="16" t="s">
        <v>146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6" t="s">
        <v>84</v>
      </c>
      <c r="BK211" s="146">
        <f>ROUND(I211*H211,2)</f>
        <v>0</v>
      </c>
      <c r="BL211" s="16" t="s">
        <v>167</v>
      </c>
      <c r="BM211" s="145" t="s">
        <v>605</v>
      </c>
    </row>
    <row r="212" spans="2:65" s="1" customFormat="1">
      <c r="B212" s="31"/>
      <c r="D212" s="147" t="s">
        <v>155</v>
      </c>
      <c r="F212" s="148" t="s">
        <v>439</v>
      </c>
      <c r="I212" s="149"/>
      <c r="L212" s="31"/>
      <c r="M212" s="150"/>
      <c r="T212" s="55"/>
      <c r="AT212" s="16" t="s">
        <v>155</v>
      </c>
      <c r="AU212" s="16" t="s">
        <v>86</v>
      </c>
    </row>
    <row r="213" spans="2:65" s="1" customFormat="1">
      <c r="B213" s="31"/>
      <c r="D213" s="147" t="s">
        <v>156</v>
      </c>
      <c r="F213" s="151" t="s">
        <v>606</v>
      </c>
      <c r="I213" s="149"/>
      <c r="L213" s="31"/>
      <c r="M213" s="150"/>
      <c r="T213" s="55"/>
      <c r="AT213" s="16" t="s">
        <v>156</v>
      </c>
      <c r="AU213" s="16" t="s">
        <v>86</v>
      </c>
    </row>
    <row r="214" spans="2:65" s="1" customFormat="1" ht="24.2" customHeight="1">
      <c r="B214" s="132"/>
      <c r="C214" s="133" t="s">
        <v>371</v>
      </c>
      <c r="D214" s="133" t="s">
        <v>149</v>
      </c>
      <c r="E214" s="134" t="s">
        <v>444</v>
      </c>
      <c r="F214" s="135" t="s">
        <v>445</v>
      </c>
      <c r="G214" s="136" t="s">
        <v>241</v>
      </c>
      <c r="H214" s="137">
        <v>55</v>
      </c>
      <c r="I214" s="138"/>
      <c r="J214" s="139">
        <f>ROUND(I214*H214,2)</f>
        <v>0</v>
      </c>
      <c r="K214" s="140"/>
      <c r="L214" s="31"/>
      <c r="M214" s="141" t="s">
        <v>1</v>
      </c>
      <c r="N214" s="142" t="s">
        <v>41</v>
      </c>
      <c r="P214" s="143">
        <f>O214*H214</f>
        <v>0</v>
      </c>
      <c r="Q214" s="143">
        <v>0</v>
      </c>
      <c r="R214" s="143">
        <f>Q214*H214</f>
        <v>0</v>
      </c>
      <c r="S214" s="143">
        <v>0</v>
      </c>
      <c r="T214" s="144">
        <f>S214*H214</f>
        <v>0</v>
      </c>
      <c r="AR214" s="145" t="s">
        <v>167</v>
      </c>
      <c r="AT214" s="145" t="s">
        <v>149</v>
      </c>
      <c r="AU214" s="145" t="s">
        <v>86</v>
      </c>
      <c r="AY214" s="16" t="s">
        <v>146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6" t="s">
        <v>84</v>
      </c>
      <c r="BK214" s="146">
        <f>ROUND(I214*H214,2)</f>
        <v>0</v>
      </c>
      <c r="BL214" s="16" t="s">
        <v>167</v>
      </c>
      <c r="BM214" s="145" t="s">
        <v>607</v>
      </c>
    </row>
    <row r="215" spans="2:65" s="1" customFormat="1">
      <c r="B215" s="31"/>
      <c r="D215" s="147" t="s">
        <v>155</v>
      </c>
      <c r="F215" s="148" t="s">
        <v>445</v>
      </c>
      <c r="I215" s="149"/>
      <c r="L215" s="31"/>
      <c r="M215" s="150"/>
      <c r="T215" s="55"/>
      <c r="AT215" s="16" t="s">
        <v>155</v>
      </c>
      <c r="AU215" s="16" t="s">
        <v>86</v>
      </c>
    </row>
    <row r="216" spans="2:65" s="1" customFormat="1">
      <c r="B216" s="31"/>
      <c r="D216" s="147" t="s">
        <v>156</v>
      </c>
      <c r="F216" s="151" t="s">
        <v>447</v>
      </c>
      <c r="I216" s="149"/>
      <c r="L216" s="31"/>
      <c r="M216" s="150"/>
      <c r="T216" s="55"/>
      <c r="AT216" s="16" t="s">
        <v>156</v>
      </c>
      <c r="AU216" s="16" t="s">
        <v>86</v>
      </c>
    </row>
    <row r="217" spans="2:65" s="1" customFormat="1" ht="24.2" customHeight="1">
      <c r="B217" s="132"/>
      <c r="C217" s="133" t="s">
        <v>375</v>
      </c>
      <c r="D217" s="133" t="s">
        <v>149</v>
      </c>
      <c r="E217" s="134" t="s">
        <v>450</v>
      </c>
      <c r="F217" s="135" t="s">
        <v>451</v>
      </c>
      <c r="G217" s="136" t="s">
        <v>241</v>
      </c>
      <c r="H217" s="137">
        <v>52</v>
      </c>
      <c r="I217" s="138"/>
      <c r="J217" s="139">
        <f>ROUND(I217*H217,2)</f>
        <v>0</v>
      </c>
      <c r="K217" s="140"/>
      <c r="L217" s="31"/>
      <c r="M217" s="141" t="s">
        <v>1</v>
      </c>
      <c r="N217" s="142" t="s">
        <v>41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167</v>
      </c>
      <c r="AT217" s="145" t="s">
        <v>149</v>
      </c>
      <c r="AU217" s="145" t="s">
        <v>86</v>
      </c>
      <c r="AY217" s="16" t="s">
        <v>146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6" t="s">
        <v>84</v>
      </c>
      <c r="BK217" s="146">
        <f>ROUND(I217*H217,2)</f>
        <v>0</v>
      </c>
      <c r="BL217" s="16" t="s">
        <v>167</v>
      </c>
      <c r="BM217" s="145" t="s">
        <v>608</v>
      </c>
    </row>
    <row r="218" spans="2:65" s="1" customFormat="1">
      <c r="B218" s="31"/>
      <c r="D218" s="147" t="s">
        <v>155</v>
      </c>
      <c r="F218" s="148" t="s">
        <v>451</v>
      </c>
      <c r="I218" s="149"/>
      <c r="L218" s="31"/>
      <c r="M218" s="150"/>
      <c r="T218" s="55"/>
      <c r="AT218" s="16" t="s">
        <v>155</v>
      </c>
      <c r="AU218" s="16" t="s">
        <v>86</v>
      </c>
    </row>
    <row r="219" spans="2:65" s="1" customFormat="1">
      <c r="B219" s="31"/>
      <c r="D219" s="147" t="s">
        <v>156</v>
      </c>
      <c r="F219" s="151" t="s">
        <v>453</v>
      </c>
      <c r="I219" s="149"/>
      <c r="L219" s="31"/>
      <c r="M219" s="150"/>
      <c r="T219" s="55"/>
      <c r="AT219" s="16" t="s">
        <v>156</v>
      </c>
      <c r="AU219" s="16" t="s">
        <v>86</v>
      </c>
    </row>
    <row r="220" spans="2:65" s="1" customFormat="1" ht="33" customHeight="1">
      <c r="B220" s="132"/>
      <c r="C220" s="133" t="s">
        <v>380</v>
      </c>
      <c r="D220" s="133" t="s">
        <v>149</v>
      </c>
      <c r="E220" s="134" t="s">
        <v>456</v>
      </c>
      <c r="F220" s="135" t="s">
        <v>457</v>
      </c>
      <c r="G220" s="136" t="s">
        <v>241</v>
      </c>
      <c r="H220" s="137">
        <v>52</v>
      </c>
      <c r="I220" s="138"/>
      <c r="J220" s="139">
        <f>ROUND(I220*H220,2)</f>
        <v>0</v>
      </c>
      <c r="K220" s="140"/>
      <c r="L220" s="31"/>
      <c r="M220" s="141" t="s">
        <v>1</v>
      </c>
      <c r="N220" s="142" t="s">
        <v>41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167</v>
      </c>
      <c r="AT220" s="145" t="s">
        <v>149</v>
      </c>
      <c r="AU220" s="145" t="s">
        <v>86</v>
      </c>
      <c r="AY220" s="16" t="s">
        <v>146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6" t="s">
        <v>84</v>
      </c>
      <c r="BK220" s="146">
        <f>ROUND(I220*H220,2)</f>
        <v>0</v>
      </c>
      <c r="BL220" s="16" t="s">
        <v>167</v>
      </c>
      <c r="BM220" s="145" t="s">
        <v>609</v>
      </c>
    </row>
    <row r="221" spans="2:65" s="1" customFormat="1">
      <c r="B221" s="31"/>
      <c r="D221" s="147" t="s">
        <v>155</v>
      </c>
      <c r="F221" s="148" t="s">
        <v>457</v>
      </c>
      <c r="I221" s="149"/>
      <c r="L221" s="31"/>
      <c r="M221" s="150"/>
      <c r="T221" s="55"/>
      <c r="AT221" s="16" t="s">
        <v>155</v>
      </c>
      <c r="AU221" s="16" t="s">
        <v>86</v>
      </c>
    </row>
    <row r="222" spans="2:65" s="1" customFormat="1">
      <c r="B222" s="31"/>
      <c r="D222" s="147" t="s">
        <v>156</v>
      </c>
      <c r="F222" s="151" t="s">
        <v>459</v>
      </c>
      <c r="I222" s="149"/>
      <c r="L222" s="31"/>
      <c r="M222" s="150"/>
      <c r="T222" s="55"/>
      <c r="AT222" s="16" t="s">
        <v>156</v>
      </c>
      <c r="AU222" s="16" t="s">
        <v>86</v>
      </c>
    </row>
    <row r="223" spans="2:65" s="1" customFormat="1" ht="21.75" customHeight="1">
      <c r="B223" s="132"/>
      <c r="C223" s="133" t="s">
        <v>385</v>
      </c>
      <c r="D223" s="133" t="s">
        <v>149</v>
      </c>
      <c r="E223" s="134" t="s">
        <v>610</v>
      </c>
      <c r="F223" s="135" t="s">
        <v>611</v>
      </c>
      <c r="G223" s="136" t="s">
        <v>241</v>
      </c>
      <c r="H223" s="137">
        <v>68.606999999999999</v>
      </c>
      <c r="I223" s="138"/>
      <c r="J223" s="139">
        <f>ROUND(I223*H223,2)</f>
        <v>0</v>
      </c>
      <c r="K223" s="140"/>
      <c r="L223" s="31"/>
      <c r="M223" s="141" t="s">
        <v>1</v>
      </c>
      <c r="N223" s="142" t="s">
        <v>41</v>
      </c>
      <c r="P223" s="143">
        <f>O223*H223</f>
        <v>0</v>
      </c>
      <c r="Q223" s="143">
        <v>0.62651999999999997</v>
      </c>
      <c r="R223" s="143">
        <f>Q223*H223</f>
        <v>42.983657639999997</v>
      </c>
      <c r="S223" s="143">
        <v>0</v>
      </c>
      <c r="T223" s="144">
        <f>S223*H223</f>
        <v>0</v>
      </c>
      <c r="AR223" s="145" t="s">
        <v>167</v>
      </c>
      <c r="AT223" s="145" t="s">
        <v>149</v>
      </c>
      <c r="AU223" s="145" t="s">
        <v>86</v>
      </c>
      <c r="AY223" s="16" t="s">
        <v>146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6" t="s">
        <v>84</v>
      </c>
      <c r="BK223" s="146">
        <f>ROUND(I223*H223,2)</f>
        <v>0</v>
      </c>
      <c r="BL223" s="16" t="s">
        <v>167</v>
      </c>
      <c r="BM223" s="145" t="s">
        <v>612</v>
      </c>
    </row>
    <row r="224" spans="2:65" s="1" customFormat="1">
      <c r="B224" s="31"/>
      <c r="D224" s="147" t="s">
        <v>155</v>
      </c>
      <c r="F224" s="148" t="s">
        <v>611</v>
      </c>
      <c r="I224" s="149"/>
      <c r="L224" s="31"/>
      <c r="M224" s="150"/>
      <c r="T224" s="55"/>
      <c r="AT224" s="16" t="s">
        <v>155</v>
      </c>
      <c r="AU224" s="16" t="s">
        <v>86</v>
      </c>
    </row>
    <row r="225" spans="2:65" s="1" customFormat="1">
      <c r="B225" s="31"/>
      <c r="D225" s="147" t="s">
        <v>156</v>
      </c>
      <c r="F225" s="151" t="s">
        <v>613</v>
      </c>
      <c r="I225" s="149"/>
      <c r="L225" s="31"/>
      <c r="M225" s="150"/>
      <c r="T225" s="55"/>
      <c r="AT225" s="16" t="s">
        <v>156</v>
      </c>
      <c r="AU225" s="16" t="s">
        <v>86</v>
      </c>
    </row>
    <row r="226" spans="2:65" s="12" customFormat="1">
      <c r="B226" s="155"/>
      <c r="D226" s="147" t="s">
        <v>255</v>
      </c>
      <c r="E226" s="156" t="s">
        <v>1</v>
      </c>
      <c r="F226" s="157" t="s">
        <v>614</v>
      </c>
      <c r="H226" s="158">
        <v>3.75</v>
      </c>
      <c r="I226" s="159"/>
      <c r="L226" s="155"/>
      <c r="M226" s="160"/>
      <c r="T226" s="161"/>
      <c r="AT226" s="156" t="s">
        <v>255</v>
      </c>
      <c r="AU226" s="156" t="s">
        <v>86</v>
      </c>
      <c r="AV226" s="12" t="s">
        <v>86</v>
      </c>
      <c r="AW226" s="12" t="s">
        <v>33</v>
      </c>
      <c r="AX226" s="12" t="s">
        <v>76</v>
      </c>
      <c r="AY226" s="156" t="s">
        <v>146</v>
      </c>
    </row>
    <row r="227" spans="2:65" s="12" customFormat="1">
      <c r="B227" s="155"/>
      <c r="D227" s="147" t="s">
        <v>255</v>
      </c>
      <c r="E227" s="156" t="s">
        <v>1</v>
      </c>
      <c r="F227" s="157" t="s">
        <v>615</v>
      </c>
      <c r="H227" s="158">
        <v>5.76</v>
      </c>
      <c r="I227" s="159"/>
      <c r="L227" s="155"/>
      <c r="M227" s="160"/>
      <c r="T227" s="161"/>
      <c r="AT227" s="156" t="s">
        <v>255</v>
      </c>
      <c r="AU227" s="156" t="s">
        <v>86</v>
      </c>
      <c r="AV227" s="12" t="s">
        <v>86</v>
      </c>
      <c r="AW227" s="12" t="s">
        <v>33</v>
      </c>
      <c r="AX227" s="12" t="s">
        <v>76</v>
      </c>
      <c r="AY227" s="156" t="s">
        <v>146</v>
      </c>
    </row>
    <row r="228" spans="2:65" s="12" customFormat="1">
      <c r="B228" s="155"/>
      <c r="D228" s="147" t="s">
        <v>255</v>
      </c>
      <c r="E228" s="156" t="s">
        <v>1</v>
      </c>
      <c r="F228" s="157" t="s">
        <v>616</v>
      </c>
      <c r="H228" s="158">
        <v>1.2</v>
      </c>
      <c r="I228" s="159"/>
      <c r="L228" s="155"/>
      <c r="M228" s="160"/>
      <c r="T228" s="161"/>
      <c r="AT228" s="156" t="s">
        <v>255</v>
      </c>
      <c r="AU228" s="156" t="s">
        <v>86</v>
      </c>
      <c r="AV228" s="12" t="s">
        <v>86</v>
      </c>
      <c r="AW228" s="12" t="s">
        <v>33</v>
      </c>
      <c r="AX228" s="12" t="s">
        <v>76</v>
      </c>
      <c r="AY228" s="156" t="s">
        <v>146</v>
      </c>
    </row>
    <row r="229" spans="2:65" s="13" customFormat="1">
      <c r="B229" s="162"/>
      <c r="D229" s="147" t="s">
        <v>255</v>
      </c>
      <c r="E229" s="163" t="s">
        <v>1</v>
      </c>
      <c r="F229" s="164" t="s">
        <v>307</v>
      </c>
      <c r="H229" s="165">
        <v>10.709999999999999</v>
      </c>
      <c r="I229" s="166"/>
      <c r="L229" s="162"/>
      <c r="M229" s="167"/>
      <c r="T229" s="168"/>
      <c r="AT229" s="163" t="s">
        <v>255</v>
      </c>
      <c r="AU229" s="163" t="s">
        <v>86</v>
      </c>
      <c r="AV229" s="13" t="s">
        <v>162</v>
      </c>
      <c r="AW229" s="13" t="s">
        <v>33</v>
      </c>
      <c r="AX229" s="13" t="s">
        <v>76</v>
      </c>
      <c r="AY229" s="163" t="s">
        <v>146</v>
      </c>
    </row>
    <row r="230" spans="2:65" s="12" customFormat="1">
      <c r="B230" s="155"/>
      <c r="D230" s="147" t="s">
        <v>255</v>
      </c>
      <c r="E230" s="156" t="s">
        <v>1</v>
      </c>
      <c r="F230" s="157" t="s">
        <v>617</v>
      </c>
      <c r="H230" s="158">
        <v>1.607</v>
      </c>
      <c r="I230" s="159"/>
      <c r="L230" s="155"/>
      <c r="M230" s="160"/>
      <c r="T230" s="161"/>
      <c r="AT230" s="156" t="s">
        <v>255</v>
      </c>
      <c r="AU230" s="156" t="s">
        <v>86</v>
      </c>
      <c r="AV230" s="12" t="s">
        <v>86</v>
      </c>
      <c r="AW230" s="12" t="s">
        <v>33</v>
      </c>
      <c r="AX230" s="12" t="s">
        <v>76</v>
      </c>
      <c r="AY230" s="156" t="s">
        <v>146</v>
      </c>
    </row>
    <row r="231" spans="2:65" s="12" customFormat="1">
      <c r="B231" s="155"/>
      <c r="D231" s="147" t="s">
        <v>255</v>
      </c>
      <c r="E231" s="156" t="s">
        <v>1</v>
      </c>
      <c r="F231" s="157" t="s">
        <v>618</v>
      </c>
      <c r="H231" s="158">
        <v>67</v>
      </c>
      <c r="I231" s="159"/>
      <c r="L231" s="155"/>
      <c r="M231" s="160"/>
      <c r="T231" s="161"/>
      <c r="AT231" s="156" t="s">
        <v>255</v>
      </c>
      <c r="AU231" s="156" t="s">
        <v>86</v>
      </c>
      <c r="AV231" s="12" t="s">
        <v>86</v>
      </c>
      <c r="AW231" s="12" t="s">
        <v>33</v>
      </c>
      <c r="AX231" s="12" t="s">
        <v>76</v>
      </c>
      <c r="AY231" s="156" t="s">
        <v>146</v>
      </c>
    </row>
    <row r="232" spans="2:65" s="13" customFormat="1">
      <c r="B232" s="162"/>
      <c r="D232" s="147" t="s">
        <v>255</v>
      </c>
      <c r="E232" s="163" t="s">
        <v>1</v>
      </c>
      <c r="F232" s="164" t="s">
        <v>307</v>
      </c>
      <c r="H232" s="165">
        <v>68.606999999999999</v>
      </c>
      <c r="I232" s="166"/>
      <c r="L232" s="162"/>
      <c r="M232" s="167"/>
      <c r="T232" s="168"/>
      <c r="AT232" s="163" t="s">
        <v>255</v>
      </c>
      <c r="AU232" s="163" t="s">
        <v>86</v>
      </c>
      <c r="AV232" s="13" t="s">
        <v>162</v>
      </c>
      <c r="AW232" s="13" t="s">
        <v>33</v>
      </c>
      <c r="AX232" s="13" t="s">
        <v>84</v>
      </c>
      <c r="AY232" s="163" t="s">
        <v>146</v>
      </c>
    </row>
    <row r="233" spans="2:65" s="1" customFormat="1" ht="24.2" customHeight="1">
      <c r="B233" s="132"/>
      <c r="C233" s="133" t="s">
        <v>392</v>
      </c>
      <c r="D233" s="133" t="s">
        <v>149</v>
      </c>
      <c r="E233" s="134" t="s">
        <v>468</v>
      </c>
      <c r="F233" s="135" t="s">
        <v>469</v>
      </c>
      <c r="G233" s="136" t="s">
        <v>241</v>
      </c>
      <c r="H233" s="137">
        <v>68.606999999999999</v>
      </c>
      <c r="I233" s="138"/>
      <c r="J233" s="139">
        <f>ROUND(I233*H233,2)</f>
        <v>0</v>
      </c>
      <c r="K233" s="140"/>
      <c r="L233" s="31"/>
      <c r="M233" s="141" t="s">
        <v>1</v>
      </c>
      <c r="N233" s="142" t="s">
        <v>41</v>
      </c>
      <c r="P233" s="143">
        <f>O233*H233</f>
        <v>0</v>
      </c>
      <c r="Q233" s="143">
        <v>0.15140000000000001</v>
      </c>
      <c r="R233" s="143">
        <f>Q233*H233</f>
        <v>10.3870998</v>
      </c>
      <c r="S233" s="143">
        <v>0</v>
      </c>
      <c r="T233" s="144">
        <f>S233*H233</f>
        <v>0</v>
      </c>
      <c r="AR233" s="145" t="s">
        <v>167</v>
      </c>
      <c r="AT233" s="145" t="s">
        <v>149</v>
      </c>
      <c r="AU233" s="145" t="s">
        <v>86</v>
      </c>
      <c r="AY233" s="16" t="s">
        <v>146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6" t="s">
        <v>84</v>
      </c>
      <c r="BK233" s="146">
        <f>ROUND(I233*H233,2)</f>
        <v>0</v>
      </c>
      <c r="BL233" s="16" t="s">
        <v>167</v>
      </c>
      <c r="BM233" s="145" t="s">
        <v>619</v>
      </c>
    </row>
    <row r="234" spans="2:65" s="1" customFormat="1">
      <c r="B234" s="31"/>
      <c r="D234" s="147" t="s">
        <v>155</v>
      </c>
      <c r="F234" s="148" t="s">
        <v>469</v>
      </c>
      <c r="I234" s="149"/>
      <c r="L234" s="31"/>
      <c r="M234" s="150"/>
      <c r="T234" s="55"/>
      <c r="AT234" s="16" t="s">
        <v>155</v>
      </c>
      <c r="AU234" s="16" t="s">
        <v>86</v>
      </c>
    </row>
    <row r="235" spans="2:65" s="11" customFormat="1" ht="22.9" customHeight="1">
      <c r="B235" s="120"/>
      <c r="D235" s="121" t="s">
        <v>75</v>
      </c>
      <c r="E235" s="130" t="s">
        <v>188</v>
      </c>
      <c r="F235" s="130" t="s">
        <v>472</v>
      </c>
      <c r="I235" s="123"/>
      <c r="J235" s="131">
        <f>BK235</f>
        <v>0</v>
      </c>
      <c r="L235" s="120"/>
      <c r="M235" s="125"/>
      <c r="P235" s="126">
        <f>SUM(P236:P243)</f>
        <v>0</v>
      </c>
      <c r="R235" s="126">
        <f>SUM(R236:R243)</f>
        <v>4.1600999999999999E-2</v>
      </c>
      <c r="T235" s="127">
        <f>SUM(T236:T243)</f>
        <v>0</v>
      </c>
      <c r="AR235" s="121" t="s">
        <v>84</v>
      </c>
      <c r="AT235" s="128" t="s">
        <v>75</v>
      </c>
      <c r="AU235" s="128" t="s">
        <v>84</v>
      </c>
      <c r="AY235" s="121" t="s">
        <v>146</v>
      </c>
      <c r="BK235" s="129">
        <f>SUM(BK236:BK243)</f>
        <v>0</v>
      </c>
    </row>
    <row r="236" spans="2:65" s="1" customFormat="1" ht="24.2" customHeight="1">
      <c r="B236" s="132"/>
      <c r="C236" s="133" t="s">
        <v>396</v>
      </c>
      <c r="D236" s="133" t="s">
        <v>149</v>
      </c>
      <c r="E236" s="134" t="s">
        <v>620</v>
      </c>
      <c r="F236" s="135" t="s">
        <v>621</v>
      </c>
      <c r="G236" s="136" t="s">
        <v>246</v>
      </c>
      <c r="H236" s="137">
        <v>0.15</v>
      </c>
      <c r="I236" s="138"/>
      <c r="J236" s="139">
        <f>ROUND(I236*H236,2)</f>
        <v>0</v>
      </c>
      <c r="K236" s="140"/>
      <c r="L236" s="31"/>
      <c r="M236" s="141" t="s">
        <v>1</v>
      </c>
      <c r="N236" s="142" t="s">
        <v>41</v>
      </c>
      <c r="P236" s="143">
        <f>O236*H236</f>
        <v>0</v>
      </c>
      <c r="Q236" s="143">
        <v>0.21734000000000001</v>
      </c>
      <c r="R236" s="143">
        <f>Q236*H236</f>
        <v>3.2600999999999998E-2</v>
      </c>
      <c r="S236" s="143">
        <v>0</v>
      </c>
      <c r="T236" s="144">
        <f>S236*H236</f>
        <v>0</v>
      </c>
      <c r="AR236" s="145" t="s">
        <v>167</v>
      </c>
      <c r="AT236" s="145" t="s">
        <v>149</v>
      </c>
      <c r="AU236" s="145" t="s">
        <v>86</v>
      </c>
      <c r="AY236" s="16" t="s">
        <v>146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6" t="s">
        <v>84</v>
      </c>
      <c r="BK236" s="146">
        <f>ROUND(I236*H236,2)</f>
        <v>0</v>
      </c>
      <c r="BL236" s="16" t="s">
        <v>167</v>
      </c>
      <c r="BM236" s="145" t="s">
        <v>622</v>
      </c>
    </row>
    <row r="237" spans="2:65" s="1" customFormat="1">
      <c r="B237" s="31"/>
      <c r="D237" s="147" t="s">
        <v>155</v>
      </c>
      <c r="F237" s="148" t="s">
        <v>621</v>
      </c>
      <c r="I237" s="149"/>
      <c r="L237" s="31"/>
      <c r="M237" s="150"/>
      <c r="T237" s="55"/>
      <c r="AT237" s="16" t="s">
        <v>155</v>
      </c>
      <c r="AU237" s="16" t="s">
        <v>86</v>
      </c>
    </row>
    <row r="238" spans="2:65" s="1" customFormat="1">
      <c r="B238" s="31"/>
      <c r="D238" s="147" t="s">
        <v>156</v>
      </c>
      <c r="F238" s="151" t="s">
        <v>623</v>
      </c>
      <c r="I238" s="149"/>
      <c r="L238" s="31"/>
      <c r="M238" s="150"/>
      <c r="T238" s="55"/>
      <c r="AT238" s="16" t="s">
        <v>156</v>
      </c>
      <c r="AU238" s="16" t="s">
        <v>86</v>
      </c>
    </row>
    <row r="239" spans="2:65" s="1" customFormat="1" ht="24.2" customHeight="1">
      <c r="B239" s="132"/>
      <c r="C239" s="169" t="s">
        <v>401</v>
      </c>
      <c r="D239" s="169" t="s">
        <v>320</v>
      </c>
      <c r="E239" s="170" t="s">
        <v>624</v>
      </c>
      <c r="F239" s="171" t="s">
        <v>625</v>
      </c>
      <c r="G239" s="172" t="s">
        <v>246</v>
      </c>
      <c r="H239" s="173">
        <v>0.15</v>
      </c>
      <c r="I239" s="174"/>
      <c r="J239" s="175">
        <f>ROUND(I239*H239,2)</f>
        <v>0</v>
      </c>
      <c r="K239" s="176"/>
      <c r="L239" s="177"/>
      <c r="M239" s="178" t="s">
        <v>1</v>
      </c>
      <c r="N239" s="179" t="s">
        <v>41</v>
      </c>
      <c r="P239" s="143">
        <f>O239*H239</f>
        <v>0</v>
      </c>
      <c r="Q239" s="143">
        <v>0.06</v>
      </c>
      <c r="R239" s="143">
        <f>Q239*H239</f>
        <v>8.9999999999999993E-3</v>
      </c>
      <c r="S239" s="143">
        <v>0</v>
      </c>
      <c r="T239" s="144">
        <f>S239*H239</f>
        <v>0</v>
      </c>
      <c r="AR239" s="145" t="s">
        <v>188</v>
      </c>
      <c r="AT239" s="145" t="s">
        <v>320</v>
      </c>
      <c r="AU239" s="145" t="s">
        <v>86</v>
      </c>
      <c r="AY239" s="16" t="s">
        <v>146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6" t="s">
        <v>84</v>
      </c>
      <c r="BK239" s="146">
        <f>ROUND(I239*H239,2)</f>
        <v>0</v>
      </c>
      <c r="BL239" s="16" t="s">
        <v>167</v>
      </c>
      <c r="BM239" s="145" t="s">
        <v>626</v>
      </c>
    </row>
    <row r="240" spans="2:65" s="1" customFormat="1">
      <c r="B240" s="31"/>
      <c r="D240" s="147" t="s">
        <v>155</v>
      </c>
      <c r="F240" s="148" t="s">
        <v>625</v>
      </c>
      <c r="I240" s="149"/>
      <c r="L240" s="31"/>
      <c r="M240" s="150"/>
      <c r="T240" s="55"/>
      <c r="AT240" s="16" t="s">
        <v>155</v>
      </c>
      <c r="AU240" s="16" t="s">
        <v>86</v>
      </c>
    </row>
    <row r="241" spans="2:65" s="1" customFormat="1" ht="24.2" customHeight="1">
      <c r="B241" s="132"/>
      <c r="C241" s="133" t="s">
        <v>407</v>
      </c>
      <c r="D241" s="133" t="s">
        <v>149</v>
      </c>
      <c r="E241" s="134" t="s">
        <v>627</v>
      </c>
      <c r="F241" s="135" t="s">
        <v>628</v>
      </c>
      <c r="G241" s="136" t="s">
        <v>263</v>
      </c>
      <c r="H241" s="137">
        <v>0.95699999999999996</v>
      </c>
      <c r="I241" s="138"/>
      <c r="J241" s="139">
        <f>ROUND(I241*H241,2)</f>
        <v>0</v>
      </c>
      <c r="K241" s="140"/>
      <c r="L241" s="31"/>
      <c r="M241" s="141" t="s">
        <v>1</v>
      </c>
      <c r="N241" s="142" t="s">
        <v>41</v>
      </c>
      <c r="P241" s="143">
        <f>O241*H241</f>
        <v>0</v>
      </c>
      <c r="Q241" s="143">
        <v>0</v>
      </c>
      <c r="R241" s="143">
        <f>Q241*H241</f>
        <v>0</v>
      </c>
      <c r="S241" s="143">
        <v>0</v>
      </c>
      <c r="T241" s="144">
        <f>S241*H241</f>
        <v>0</v>
      </c>
      <c r="AR241" s="145" t="s">
        <v>167</v>
      </c>
      <c r="AT241" s="145" t="s">
        <v>149</v>
      </c>
      <c r="AU241" s="145" t="s">
        <v>86</v>
      </c>
      <c r="AY241" s="16" t="s">
        <v>146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6" t="s">
        <v>84</v>
      </c>
      <c r="BK241" s="146">
        <f>ROUND(I241*H241,2)</f>
        <v>0</v>
      </c>
      <c r="BL241" s="16" t="s">
        <v>167</v>
      </c>
      <c r="BM241" s="145" t="s">
        <v>629</v>
      </c>
    </row>
    <row r="242" spans="2:65" s="1" customFormat="1">
      <c r="B242" s="31"/>
      <c r="D242" s="147" t="s">
        <v>155</v>
      </c>
      <c r="F242" s="148" t="s">
        <v>628</v>
      </c>
      <c r="I242" s="149"/>
      <c r="L242" s="31"/>
      <c r="M242" s="150"/>
      <c r="T242" s="55"/>
      <c r="AT242" s="16" t="s">
        <v>155</v>
      </c>
      <c r="AU242" s="16" t="s">
        <v>86</v>
      </c>
    </row>
    <row r="243" spans="2:65" s="1" customFormat="1">
      <c r="B243" s="31"/>
      <c r="D243" s="147" t="s">
        <v>156</v>
      </c>
      <c r="F243" s="151" t="s">
        <v>630</v>
      </c>
      <c r="I243" s="149"/>
      <c r="L243" s="31"/>
      <c r="M243" s="150"/>
      <c r="T243" s="55"/>
      <c r="AT243" s="16" t="s">
        <v>156</v>
      </c>
      <c r="AU243" s="16" t="s">
        <v>86</v>
      </c>
    </row>
    <row r="244" spans="2:65" s="11" customFormat="1" ht="22.9" customHeight="1">
      <c r="B244" s="120"/>
      <c r="D244" s="121" t="s">
        <v>75</v>
      </c>
      <c r="E244" s="130" t="s">
        <v>195</v>
      </c>
      <c r="F244" s="130" t="s">
        <v>473</v>
      </c>
      <c r="I244" s="123"/>
      <c r="J244" s="131">
        <f>BK244</f>
        <v>0</v>
      </c>
      <c r="L244" s="120"/>
      <c r="M244" s="125"/>
      <c r="P244" s="126">
        <f>SUM(P245:P256)</f>
        <v>0</v>
      </c>
      <c r="R244" s="126">
        <f>SUM(R245:R256)</f>
        <v>5.6100214399999997</v>
      </c>
      <c r="T244" s="127">
        <f>SUM(T245:T256)</f>
        <v>0</v>
      </c>
      <c r="AR244" s="121" t="s">
        <v>84</v>
      </c>
      <c r="AT244" s="128" t="s">
        <v>75</v>
      </c>
      <c r="AU244" s="128" t="s">
        <v>84</v>
      </c>
      <c r="AY244" s="121" t="s">
        <v>146</v>
      </c>
      <c r="BK244" s="129">
        <f>SUM(BK245:BK256)</f>
        <v>0</v>
      </c>
    </row>
    <row r="245" spans="2:65" s="1" customFormat="1" ht="24.2" customHeight="1">
      <c r="B245" s="132"/>
      <c r="C245" s="133" t="s">
        <v>414</v>
      </c>
      <c r="D245" s="133" t="s">
        <v>149</v>
      </c>
      <c r="E245" s="134" t="s">
        <v>475</v>
      </c>
      <c r="F245" s="135" t="s">
        <v>476</v>
      </c>
      <c r="G245" s="136" t="s">
        <v>477</v>
      </c>
      <c r="H245" s="137">
        <v>21.5</v>
      </c>
      <c r="I245" s="138"/>
      <c r="J245" s="139">
        <f>ROUND(I245*H245,2)</f>
        <v>0</v>
      </c>
      <c r="K245" s="140"/>
      <c r="L245" s="31"/>
      <c r="M245" s="141" t="s">
        <v>1</v>
      </c>
      <c r="N245" s="142" t="s">
        <v>41</v>
      </c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AR245" s="145" t="s">
        <v>167</v>
      </c>
      <c r="AT245" s="145" t="s">
        <v>149</v>
      </c>
      <c r="AU245" s="145" t="s">
        <v>86</v>
      </c>
      <c r="AY245" s="16" t="s">
        <v>146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6" t="s">
        <v>84</v>
      </c>
      <c r="BK245" s="146">
        <f>ROUND(I245*H245,2)</f>
        <v>0</v>
      </c>
      <c r="BL245" s="16" t="s">
        <v>167</v>
      </c>
      <c r="BM245" s="145" t="s">
        <v>631</v>
      </c>
    </row>
    <row r="246" spans="2:65" s="1" customFormat="1">
      <c r="B246" s="31"/>
      <c r="D246" s="147" t="s">
        <v>155</v>
      </c>
      <c r="F246" s="148" t="s">
        <v>476</v>
      </c>
      <c r="I246" s="149"/>
      <c r="L246" s="31"/>
      <c r="M246" s="150"/>
      <c r="T246" s="55"/>
      <c r="AT246" s="16" t="s">
        <v>155</v>
      </c>
      <c r="AU246" s="16" t="s">
        <v>86</v>
      </c>
    </row>
    <row r="247" spans="2:65" s="1" customFormat="1" ht="24.2" customHeight="1">
      <c r="B247" s="132"/>
      <c r="C247" s="133" t="s">
        <v>420</v>
      </c>
      <c r="D247" s="133" t="s">
        <v>149</v>
      </c>
      <c r="E247" s="134" t="s">
        <v>481</v>
      </c>
      <c r="F247" s="135" t="s">
        <v>482</v>
      </c>
      <c r="G247" s="136" t="s">
        <v>477</v>
      </c>
      <c r="H247" s="137">
        <v>21.5</v>
      </c>
      <c r="I247" s="138"/>
      <c r="J247" s="139">
        <f>ROUND(I247*H247,2)</f>
        <v>0</v>
      </c>
      <c r="K247" s="140"/>
      <c r="L247" s="31"/>
      <c r="M247" s="141" t="s">
        <v>1</v>
      </c>
      <c r="N247" s="142" t="s">
        <v>41</v>
      </c>
      <c r="P247" s="143">
        <f>O247*H247</f>
        <v>0</v>
      </c>
      <c r="Q247" s="143">
        <v>1.1E-4</v>
      </c>
      <c r="R247" s="143">
        <f>Q247*H247</f>
        <v>2.3649999999999999E-3</v>
      </c>
      <c r="S247" s="143">
        <v>0</v>
      </c>
      <c r="T247" s="144">
        <f>S247*H247</f>
        <v>0</v>
      </c>
      <c r="AR247" s="145" t="s">
        <v>167</v>
      </c>
      <c r="AT247" s="145" t="s">
        <v>149</v>
      </c>
      <c r="AU247" s="145" t="s">
        <v>86</v>
      </c>
      <c r="AY247" s="16" t="s">
        <v>146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6" t="s">
        <v>84</v>
      </c>
      <c r="BK247" s="146">
        <f>ROUND(I247*H247,2)</f>
        <v>0</v>
      </c>
      <c r="BL247" s="16" t="s">
        <v>167</v>
      </c>
      <c r="BM247" s="145" t="s">
        <v>632</v>
      </c>
    </row>
    <row r="248" spans="2:65" s="1" customFormat="1">
      <c r="B248" s="31"/>
      <c r="D248" s="147" t="s">
        <v>155</v>
      </c>
      <c r="F248" s="148" t="s">
        <v>482</v>
      </c>
      <c r="I248" s="149"/>
      <c r="L248" s="31"/>
      <c r="M248" s="150"/>
      <c r="T248" s="55"/>
      <c r="AT248" s="16" t="s">
        <v>155</v>
      </c>
      <c r="AU248" s="16" t="s">
        <v>86</v>
      </c>
    </row>
    <row r="249" spans="2:65" s="1" customFormat="1" ht="33" customHeight="1">
      <c r="B249" s="132"/>
      <c r="C249" s="133" t="s">
        <v>425</v>
      </c>
      <c r="D249" s="133" t="s">
        <v>149</v>
      </c>
      <c r="E249" s="134" t="s">
        <v>633</v>
      </c>
      <c r="F249" s="135" t="s">
        <v>634</v>
      </c>
      <c r="G249" s="136" t="s">
        <v>246</v>
      </c>
      <c r="H249" s="137">
        <v>0.15</v>
      </c>
      <c r="I249" s="138"/>
      <c r="J249" s="139">
        <f>ROUND(I249*H249,2)</f>
        <v>0</v>
      </c>
      <c r="K249" s="140"/>
      <c r="L249" s="31"/>
      <c r="M249" s="141" t="s">
        <v>1</v>
      </c>
      <c r="N249" s="142" t="s">
        <v>41</v>
      </c>
      <c r="P249" s="143">
        <f>O249*H249</f>
        <v>0</v>
      </c>
      <c r="Q249" s="143">
        <v>9.8949999999999996</v>
      </c>
      <c r="R249" s="143">
        <f>Q249*H249</f>
        <v>1.4842499999999998</v>
      </c>
      <c r="S249" s="143">
        <v>0</v>
      </c>
      <c r="T249" s="144">
        <f>S249*H249</f>
        <v>0</v>
      </c>
      <c r="AR249" s="145" t="s">
        <v>167</v>
      </c>
      <c r="AT249" s="145" t="s">
        <v>149</v>
      </c>
      <c r="AU249" s="145" t="s">
        <v>86</v>
      </c>
      <c r="AY249" s="16" t="s">
        <v>146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6" t="s">
        <v>84</v>
      </c>
      <c r="BK249" s="146">
        <f>ROUND(I249*H249,2)</f>
        <v>0</v>
      </c>
      <c r="BL249" s="16" t="s">
        <v>167</v>
      </c>
      <c r="BM249" s="145" t="s">
        <v>635</v>
      </c>
    </row>
    <row r="250" spans="2:65" s="1" customFormat="1">
      <c r="B250" s="31"/>
      <c r="D250" s="147" t="s">
        <v>155</v>
      </c>
      <c r="F250" s="148" t="s">
        <v>634</v>
      </c>
      <c r="I250" s="149"/>
      <c r="L250" s="31"/>
      <c r="M250" s="150"/>
      <c r="T250" s="55"/>
      <c r="AT250" s="16" t="s">
        <v>155</v>
      </c>
      <c r="AU250" s="16" t="s">
        <v>86</v>
      </c>
    </row>
    <row r="251" spans="2:65" s="1" customFormat="1">
      <c r="B251" s="31"/>
      <c r="D251" s="147" t="s">
        <v>156</v>
      </c>
      <c r="F251" s="151" t="s">
        <v>636</v>
      </c>
      <c r="I251" s="149"/>
      <c r="L251" s="31"/>
      <c r="M251" s="150"/>
      <c r="T251" s="55"/>
      <c r="AT251" s="16" t="s">
        <v>156</v>
      </c>
      <c r="AU251" s="16" t="s">
        <v>86</v>
      </c>
    </row>
    <row r="252" spans="2:65" s="1" customFormat="1" ht="24.2" customHeight="1">
      <c r="B252" s="132"/>
      <c r="C252" s="133" t="s">
        <v>431</v>
      </c>
      <c r="D252" s="133" t="s">
        <v>149</v>
      </c>
      <c r="E252" s="134" t="s">
        <v>637</v>
      </c>
      <c r="F252" s="135" t="s">
        <v>638</v>
      </c>
      <c r="G252" s="136" t="s">
        <v>477</v>
      </c>
      <c r="H252" s="137">
        <v>1.2230000000000001</v>
      </c>
      <c r="I252" s="138"/>
      <c r="J252" s="139">
        <f>ROUND(I252*H252,2)</f>
        <v>0</v>
      </c>
      <c r="K252" s="140"/>
      <c r="L252" s="31"/>
      <c r="M252" s="141" t="s">
        <v>1</v>
      </c>
      <c r="N252" s="142" t="s">
        <v>41</v>
      </c>
      <c r="P252" s="143">
        <f>O252*H252</f>
        <v>0</v>
      </c>
      <c r="Q252" s="143">
        <v>1.3682799999999999</v>
      </c>
      <c r="R252" s="143">
        <f>Q252*H252</f>
        <v>1.6734064399999999</v>
      </c>
      <c r="S252" s="143">
        <v>0</v>
      </c>
      <c r="T252" s="144">
        <f>S252*H252</f>
        <v>0</v>
      </c>
      <c r="AR252" s="145" t="s">
        <v>167</v>
      </c>
      <c r="AT252" s="145" t="s">
        <v>149</v>
      </c>
      <c r="AU252" s="145" t="s">
        <v>86</v>
      </c>
      <c r="AY252" s="16" t="s">
        <v>146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6" t="s">
        <v>84</v>
      </c>
      <c r="BK252" s="146">
        <f>ROUND(I252*H252,2)</f>
        <v>0</v>
      </c>
      <c r="BL252" s="16" t="s">
        <v>167</v>
      </c>
      <c r="BM252" s="145" t="s">
        <v>639</v>
      </c>
    </row>
    <row r="253" spans="2:65" s="1" customFormat="1">
      <c r="B253" s="31"/>
      <c r="D253" s="147" t="s">
        <v>155</v>
      </c>
      <c r="F253" s="148" t="s">
        <v>638</v>
      </c>
      <c r="I253" s="149"/>
      <c r="L253" s="31"/>
      <c r="M253" s="150"/>
      <c r="T253" s="55"/>
      <c r="AT253" s="16" t="s">
        <v>155</v>
      </c>
      <c r="AU253" s="16" t="s">
        <v>86</v>
      </c>
    </row>
    <row r="254" spans="2:65" s="1" customFormat="1">
      <c r="B254" s="31"/>
      <c r="D254" s="147" t="s">
        <v>156</v>
      </c>
      <c r="F254" s="151" t="s">
        <v>640</v>
      </c>
      <c r="I254" s="149"/>
      <c r="L254" s="31"/>
      <c r="M254" s="150"/>
      <c r="T254" s="55"/>
      <c r="AT254" s="16" t="s">
        <v>156</v>
      </c>
      <c r="AU254" s="16" t="s">
        <v>86</v>
      </c>
    </row>
    <row r="255" spans="2:65" s="1" customFormat="1" ht="24.2" customHeight="1">
      <c r="B255" s="132"/>
      <c r="C255" s="169" t="s">
        <v>437</v>
      </c>
      <c r="D255" s="169" t="s">
        <v>320</v>
      </c>
      <c r="E255" s="170" t="s">
        <v>641</v>
      </c>
      <c r="F255" s="171" t="s">
        <v>642</v>
      </c>
      <c r="G255" s="172" t="s">
        <v>246</v>
      </c>
      <c r="H255" s="173">
        <v>1</v>
      </c>
      <c r="I255" s="174"/>
      <c r="J255" s="175">
        <f>ROUND(I255*H255,2)</f>
        <v>0</v>
      </c>
      <c r="K255" s="176"/>
      <c r="L255" s="177"/>
      <c r="M255" s="178" t="s">
        <v>1</v>
      </c>
      <c r="N255" s="179" t="s">
        <v>41</v>
      </c>
      <c r="P255" s="143">
        <f>O255*H255</f>
        <v>0</v>
      </c>
      <c r="Q255" s="143">
        <v>2.4500000000000002</v>
      </c>
      <c r="R255" s="143">
        <f>Q255*H255</f>
        <v>2.4500000000000002</v>
      </c>
      <c r="S255" s="143">
        <v>0</v>
      </c>
      <c r="T255" s="144">
        <f>S255*H255</f>
        <v>0</v>
      </c>
      <c r="AR255" s="145" t="s">
        <v>188</v>
      </c>
      <c r="AT255" s="145" t="s">
        <v>320</v>
      </c>
      <c r="AU255" s="145" t="s">
        <v>86</v>
      </c>
      <c r="AY255" s="16" t="s">
        <v>146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6" t="s">
        <v>84</v>
      </c>
      <c r="BK255" s="146">
        <f>ROUND(I255*H255,2)</f>
        <v>0</v>
      </c>
      <c r="BL255" s="16" t="s">
        <v>167</v>
      </c>
      <c r="BM255" s="145" t="s">
        <v>643</v>
      </c>
    </row>
    <row r="256" spans="2:65" s="1" customFormat="1">
      <c r="B256" s="31"/>
      <c r="D256" s="147" t="s">
        <v>155</v>
      </c>
      <c r="F256" s="148" t="s">
        <v>642</v>
      </c>
      <c r="I256" s="149"/>
      <c r="L256" s="31"/>
      <c r="M256" s="150"/>
      <c r="T256" s="55"/>
      <c r="AT256" s="16" t="s">
        <v>155</v>
      </c>
      <c r="AU256" s="16" t="s">
        <v>86</v>
      </c>
    </row>
    <row r="257" spans="2:65" s="11" customFormat="1" ht="22.9" customHeight="1">
      <c r="B257" s="120"/>
      <c r="D257" s="121" t="s">
        <v>75</v>
      </c>
      <c r="E257" s="130" t="s">
        <v>528</v>
      </c>
      <c r="F257" s="130" t="s">
        <v>529</v>
      </c>
      <c r="I257" s="123"/>
      <c r="J257" s="131">
        <f>BK257</f>
        <v>0</v>
      </c>
      <c r="L257" s="120"/>
      <c r="M257" s="125"/>
      <c r="P257" s="126">
        <f>SUM(P258:P259)</f>
        <v>0</v>
      </c>
      <c r="R257" s="126">
        <f>SUM(R258:R259)</f>
        <v>0</v>
      </c>
      <c r="T257" s="127">
        <f>SUM(T258:T259)</f>
        <v>0</v>
      </c>
      <c r="AR257" s="121" t="s">
        <v>84</v>
      </c>
      <c r="AT257" s="128" t="s">
        <v>75</v>
      </c>
      <c r="AU257" s="128" t="s">
        <v>84</v>
      </c>
      <c r="AY257" s="121" t="s">
        <v>146</v>
      </c>
      <c r="BK257" s="129">
        <f>SUM(BK258:BK259)</f>
        <v>0</v>
      </c>
    </row>
    <row r="258" spans="2:65" s="1" customFormat="1" ht="33" customHeight="1">
      <c r="B258" s="132"/>
      <c r="C258" s="133" t="s">
        <v>443</v>
      </c>
      <c r="D258" s="133" t="s">
        <v>149</v>
      </c>
      <c r="E258" s="134" t="s">
        <v>531</v>
      </c>
      <c r="F258" s="135" t="s">
        <v>532</v>
      </c>
      <c r="G258" s="136" t="s">
        <v>302</v>
      </c>
      <c r="H258" s="137">
        <v>72.445999999999998</v>
      </c>
      <c r="I258" s="138"/>
      <c r="J258" s="139">
        <f>ROUND(I258*H258,2)</f>
        <v>0</v>
      </c>
      <c r="K258" s="140"/>
      <c r="L258" s="31"/>
      <c r="M258" s="141" t="s">
        <v>1</v>
      </c>
      <c r="N258" s="142" t="s">
        <v>41</v>
      </c>
      <c r="P258" s="143">
        <f>O258*H258</f>
        <v>0</v>
      </c>
      <c r="Q258" s="143">
        <v>0</v>
      </c>
      <c r="R258" s="143">
        <f>Q258*H258</f>
        <v>0</v>
      </c>
      <c r="S258" s="143">
        <v>0</v>
      </c>
      <c r="T258" s="144">
        <f>S258*H258</f>
        <v>0</v>
      </c>
      <c r="AR258" s="145" t="s">
        <v>167</v>
      </c>
      <c r="AT258" s="145" t="s">
        <v>149</v>
      </c>
      <c r="AU258" s="145" t="s">
        <v>86</v>
      </c>
      <c r="AY258" s="16" t="s">
        <v>146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6" t="s">
        <v>84</v>
      </c>
      <c r="BK258" s="146">
        <f>ROUND(I258*H258,2)</f>
        <v>0</v>
      </c>
      <c r="BL258" s="16" t="s">
        <v>167</v>
      </c>
      <c r="BM258" s="145" t="s">
        <v>644</v>
      </c>
    </row>
    <row r="259" spans="2:65" s="1" customFormat="1">
      <c r="B259" s="31"/>
      <c r="D259" s="147" t="s">
        <v>155</v>
      </c>
      <c r="F259" s="148" t="s">
        <v>532</v>
      </c>
      <c r="I259" s="149"/>
      <c r="L259" s="31"/>
      <c r="M259" s="152"/>
      <c r="N259" s="153"/>
      <c r="O259" s="153"/>
      <c r="P259" s="153"/>
      <c r="Q259" s="153"/>
      <c r="R259" s="153"/>
      <c r="S259" s="153"/>
      <c r="T259" s="154"/>
      <c r="AT259" s="16" t="s">
        <v>155</v>
      </c>
      <c r="AU259" s="16" t="s">
        <v>86</v>
      </c>
    </row>
    <row r="260" spans="2:65" s="1" customFormat="1" ht="6.95" customHeight="1">
      <c r="B260" s="43"/>
      <c r="C260" s="44"/>
      <c r="D260" s="44"/>
      <c r="E260" s="44"/>
      <c r="F260" s="44"/>
      <c r="G260" s="44"/>
      <c r="H260" s="44"/>
      <c r="I260" s="44"/>
      <c r="J260" s="44"/>
      <c r="K260" s="44"/>
      <c r="L260" s="31"/>
    </row>
  </sheetData>
  <autoFilter ref="C123:K259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101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16.5" hidden="1" customHeight="1">
      <c r="B9" s="31"/>
      <c r="E9" s="191" t="s">
        <v>645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ROUND(J125,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ROUND((SUM(BE125:BE348)),  2)</f>
        <v>0</v>
      </c>
      <c r="I33" s="91">
        <v>0.21</v>
      </c>
      <c r="J33" s="90">
        <f>ROUND(((SUM(BE125:BE348))*I33),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ROUND((SUM(BF125:BF348)),  2)</f>
        <v>0</v>
      </c>
      <c r="I34" s="91">
        <v>0.15</v>
      </c>
      <c r="J34" s="90">
        <f>ROUND(((SUM(BF125:BF348))*I34),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ROUND((SUM(BG125:BG348)),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ROUND((SUM(BH125:BH348)),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ROUND((SUM(BI125:BI348)),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16.5" customHeight="1">
      <c r="B87" s="31"/>
      <c r="E87" s="191" t="str">
        <f>E9</f>
        <v>SO 101.3 - Komunikace - Zastavěné území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J125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227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228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229</v>
      </c>
      <c r="E99" s="109"/>
      <c r="F99" s="109"/>
      <c r="G99" s="109"/>
      <c r="H99" s="109"/>
      <c r="I99" s="109"/>
      <c r="J99" s="110">
        <f>J195</f>
        <v>0</v>
      </c>
      <c r="L99" s="107"/>
    </row>
    <row r="100" spans="2:12" s="9" customFormat="1" ht="19.899999999999999" customHeight="1">
      <c r="B100" s="107"/>
      <c r="D100" s="108" t="s">
        <v>230</v>
      </c>
      <c r="E100" s="109"/>
      <c r="F100" s="109"/>
      <c r="G100" s="109"/>
      <c r="H100" s="109"/>
      <c r="I100" s="109"/>
      <c r="J100" s="110">
        <f>J220</f>
        <v>0</v>
      </c>
      <c r="L100" s="107"/>
    </row>
    <row r="101" spans="2:12" s="9" customFormat="1" ht="19.899999999999999" customHeight="1">
      <c r="B101" s="107"/>
      <c r="D101" s="108" t="s">
        <v>231</v>
      </c>
      <c r="E101" s="109"/>
      <c r="F101" s="109"/>
      <c r="G101" s="109"/>
      <c r="H101" s="109"/>
      <c r="I101" s="109"/>
      <c r="J101" s="110">
        <f>J230</f>
        <v>0</v>
      </c>
      <c r="L101" s="107"/>
    </row>
    <row r="102" spans="2:12" s="9" customFormat="1" ht="19.899999999999999" customHeight="1">
      <c r="B102" s="107"/>
      <c r="D102" s="108" t="s">
        <v>232</v>
      </c>
      <c r="E102" s="109"/>
      <c r="F102" s="109"/>
      <c r="G102" s="109"/>
      <c r="H102" s="109"/>
      <c r="I102" s="109"/>
      <c r="J102" s="110">
        <f>J267</f>
        <v>0</v>
      </c>
      <c r="L102" s="107"/>
    </row>
    <row r="103" spans="2:12" s="9" customFormat="1" ht="19.899999999999999" customHeight="1">
      <c r="B103" s="107"/>
      <c r="D103" s="108" t="s">
        <v>233</v>
      </c>
      <c r="E103" s="109"/>
      <c r="F103" s="109"/>
      <c r="G103" s="109"/>
      <c r="H103" s="109"/>
      <c r="I103" s="109"/>
      <c r="J103" s="110">
        <f>J285</f>
        <v>0</v>
      </c>
      <c r="L103" s="107"/>
    </row>
    <row r="104" spans="2:12" s="9" customFormat="1" ht="19.899999999999999" customHeight="1">
      <c r="B104" s="107"/>
      <c r="D104" s="108" t="s">
        <v>234</v>
      </c>
      <c r="E104" s="109"/>
      <c r="F104" s="109"/>
      <c r="G104" s="109"/>
      <c r="H104" s="109"/>
      <c r="I104" s="109"/>
      <c r="J104" s="110">
        <f>J326</f>
        <v>0</v>
      </c>
      <c r="L104" s="107"/>
    </row>
    <row r="105" spans="2:12" s="9" customFormat="1" ht="19.899999999999999" customHeight="1">
      <c r="B105" s="107"/>
      <c r="D105" s="108" t="s">
        <v>235</v>
      </c>
      <c r="E105" s="109"/>
      <c r="F105" s="109"/>
      <c r="G105" s="109"/>
      <c r="H105" s="109"/>
      <c r="I105" s="109"/>
      <c r="J105" s="110">
        <f>J346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130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5" t="str">
        <f>E7</f>
        <v>Záchlumí - cesta od Valachu do České Rybné</v>
      </c>
      <c r="F115" s="226"/>
      <c r="G115" s="226"/>
      <c r="H115" s="226"/>
      <c r="L115" s="31"/>
    </row>
    <row r="116" spans="2:65" s="1" customFormat="1" ht="12" customHeight="1">
      <c r="B116" s="31"/>
      <c r="C116" s="26" t="s">
        <v>118</v>
      </c>
      <c r="L116" s="31"/>
    </row>
    <row r="117" spans="2:65" s="1" customFormat="1" ht="16.5" customHeight="1">
      <c r="B117" s="31"/>
      <c r="E117" s="191" t="str">
        <f>E9</f>
        <v>SO 101.3 - Komunikace - Zastavěné území</v>
      </c>
      <c r="F117" s="227"/>
      <c r="G117" s="227"/>
      <c r="H117" s="227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 xml:space="preserve"> </v>
      </c>
      <c r="I119" s="26" t="s">
        <v>22</v>
      </c>
      <c r="J119" s="51" t="str">
        <f>IF(J12="","",J12)</f>
        <v>2. 5. 2024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24</v>
      </c>
      <c r="F121" s="24" t="str">
        <f>E15</f>
        <v xml:space="preserve"> </v>
      </c>
      <c r="I121" s="26" t="s">
        <v>29</v>
      </c>
      <c r="J121" s="29" t="str">
        <f>E21</f>
        <v>IDProjekt s.r.o.</v>
      </c>
      <c r="L121" s="31"/>
    </row>
    <row r="122" spans="2:65" s="1" customFormat="1" ht="15.2" customHeight="1">
      <c r="B122" s="31"/>
      <c r="C122" s="26" t="s">
        <v>27</v>
      </c>
      <c r="F122" s="24" t="str">
        <f>IF(E18="","",E18)</f>
        <v>Vyplň údaj</v>
      </c>
      <c r="I122" s="26" t="s">
        <v>34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131</v>
      </c>
      <c r="D124" s="113" t="s">
        <v>61</v>
      </c>
      <c r="E124" s="113" t="s">
        <v>57</v>
      </c>
      <c r="F124" s="113" t="s">
        <v>58</v>
      </c>
      <c r="G124" s="113" t="s">
        <v>132</v>
      </c>
      <c r="H124" s="113" t="s">
        <v>133</v>
      </c>
      <c r="I124" s="113" t="s">
        <v>134</v>
      </c>
      <c r="J124" s="114" t="s">
        <v>123</v>
      </c>
      <c r="K124" s="115" t="s">
        <v>135</v>
      </c>
      <c r="L124" s="111"/>
      <c r="M124" s="58" t="s">
        <v>1</v>
      </c>
      <c r="N124" s="59" t="s">
        <v>40</v>
      </c>
      <c r="O124" s="59" t="s">
        <v>136</v>
      </c>
      <c r="P124" s="59" t="s">
        <v>137</v>
      </c>
      <c r="Q124" s="59" t="s">
        <v>138</v>
      </c>
      <c r="R124" s="59" t="s">
        <v>139</v>
      </c>
      <c r="S124" s="59" t="s">
        <v>140</v>
      </c>
      <c r="T124" s="60" t="s">
        <v>141</v>
      </c>
    </row>
    <row r="125" spans="2:65" s="1" customFormat="1" ht="22.9" customHeight="1">
      <c r="B125" s="31"/>
      <c r="C125" s="63" t="s">
        <v>142</v>
      </c>
      <c r="J125" s="116">
        <f>BK125</f>
        <v>0</v>
      </c>
      <c r="L125" s="31"/>
      <c r="M125" s="61"/>
      <c r="N125" s="52"/>
      <c r="O125" s="52"/>
      <c r="P125" s="117">
        <f>P126</f>
        <v>0</v>
      </c>
      <c r="Q125" s="52"/>
      <c r="R125" s="117">
        <f>R126</f>
        <v>534.87858363000009</v>
      </c>
      <c r="S125" s="52"/>
      <c r="T125" s="118">
        <f>T126</f>
        <v>832.35400000000004</v>
      </c>
      <c r="AT125" s="16" t="s">
        <v>75</v>
      </c>
      <c r="AU125" s="16" t="s">
        <v>125</v>
      </c>
      <c r="BK125" s="119">
        <f>BK126</f>
        <v>0</v>
      </c>
    </row>
    <row r="126" spans="2:65" s="11" customFormat="1" ht="25.9" customHeight="1">
      <c r="B126" s="120"/>
      <c r="D126" s="121" t="s">
        <v>75</v>
      </c>
      <c r="E126" s="122" t="s">
        <v>236</v>
      </c>
      <c r="F126" s="122" t="s">
        <v>237</v>
      </c>
      <c r="I126" s="123"/>
      <c r="J126" s="124">
        <f>BK126</f>
        <v>0</v>
      </c>
      <c r="L126" s="120"/>
      <c r="M126" s="125"/>
      <c r="P126" s="126">
        <f>P127+P195+P220+P230+P267+P285+P326+P346</f>
        <v>0</v>
      </c>
      <c r="R126" s="126">
        <f>R127+R195+R220+R230+R267+R285+R326+R346</f>
        <v>534.87858363000009</v>
      </c>
      <c r="T126" s="127">
        <f>T127+T195+T220+T230+T267+T285+T326+T346</f>
        <v>832.35400000000004</v>
      </c>
      <c r="AR126" s="121" t="s">
        <v>84</v>
      </c>
      <c r="AT126" s="128" t="s">
        <v>75</v>
      </c>
      <c r="AU126" s="128" t="s">
        <v>76</v>
      </c>
      <c r="AY126" s="121" t="s">
        <v>146</v>
      </c>
      <c r="BK126" s="129">
        <f>BK127+BK195+BK220+BK230+BK267+BK285+BK326+BK346</f>
        <v>0</v>
      </c>
    </row>
    <row r="127" spans="2:65" s="11" customFormat="1" ht="22.9" customHeight="1">
      <c r="B127" s="120"/>
      <c r="D127" s="121" t="s">
        <v>75</v>
      </c>
      <c r="E127" s="130" t="s">
        <v>84</v>
      </c>
      <c r="F127" s="130" t="s">
        <v>238</v>
      </c>
      <c r="I127" s="123"/>
      <c r="J127" s="131">
        <f>BK127</f>
        <v>0</v>
      </c>
      <c r="L127" s="120"/>
      <c r="M127" s="125"/>
      <c r="P127" s="126">
        <f>SUM(P128:P194)</f>
        <v>0</v>
      </c>
      <c r="R127" s="126">
        <f>SUM(R128:R194)</f>
        <v>209.3415</v>
      </c>
      <c r="T127" s="127">
        <f>SUM(T128:T194)</f>
        <v>826.5</v>
      </c>
      <c r="AR127" s="121" t="s">
        <v>84</v>
      </c>
      <c r="AT127" s="128" t="s">
        <v>75</v>
      </c>
      <c r="AU127" s="128" t="s">
        <v>84</v>
      </c>
      <c r="AY127" s="121" t="s">
        <v>146</v>
      </c>
      <c r="BK127" s="129">
        <f>SUM(BK128:BK194)</f>
        <v>0</v>
      </c>
    </row>
    <row r="128" spans="2:65" s="1" customFormat="1" ht="24.2" customHeight="1">
      <c r="B128" s="132"/>
      <c r="C128" s="133" t="s">
        <v>84</v>
      </c>
      <c r="D128" s="133" t="s">
        <v>149</v>
      </c>
      <c r="E128" s="134" t="s">
        <v>251</v>
      </c>
      <c r="F128" s="135" t="s">
        <v>252</v>
      </c>
      <c r="G128" s="136" t="s">
        <v>241</v>
      </c>
      <c r="H128" s="137">
        <v>1102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41</v>
      </c>
      <c r="P128" s="143">
        <f>O128*H128</f>
        <v>0</v>
      </c>
      <c r="Q128" s="143">
        <v>0</v>
      </c>
      <c r="R128" s="143">
        <f>Q128*H128</f>
        <v>0</v>
      </c>
      <c r="S128" s="143">
        <v>0.75</v>
      </c>
      <c r="T128" s="144">
        <f>S128*H128</f>
        <v>826.5</v>
      </c>
      <c r="AR128" s="145" t="s">
        <v>167</v>
      </c>
      <c r="AT128" s="145" t="s">
        <v>149</v>
      </c>
      <c r="AU128" s="145" t="s">
        <v>86</v>
      </c>
      <c r="AY128" s="16" t="s">
        <v>146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84</v>
      </c>
      <c r="BK128" s="146">
        <f>ROUND(I128*H128,2)</f>
        <v>0</v>
      </c>
      <c r="BL128" s="16" t="s">
        <v>167</v>
      </c>
      <c r="BM128" s="145" t="s">
        <v>646</v>
      </c>
    </row>
    <row r="129" spans="2:65" s="1" customFormat="1">
      <c r="B129" s="31"/>
      <c r="D129" s="147" t="s">
        <v>155</v>
      </c>
      <c r="F129" s="148" t="s">
        <v>252</v>
      </c>
      <c r="I129" s="149"/>
      <c r="L129" s="31"/>
      <c r="M129" s="150"/>
      <c r="T129" s="55"/>
      <c r="AT129" s="16" t="s">
        <v>155</v>
      </c>
      <c r="AU129" s="16" t="s">
        <v>86</v>
      </c>
    </row>
    <row r="130" spans="2:65" s="1" customFormat="1">
      <c r="B130" s="31"/>
      <c r="D130" s="147" t="s">
        <v>156</v>
      </c>
      <c r="F130" s="151" t="s">
        <v>254</v>
      </c>
      <c r="I130" s="149"/>
      <c r="L130" s="31"/>
      <c r="M130" s="150"/>
      <c r="T130" s="55"/>
      <c r="AT130" s="16" t="s">
        <v>156</v>
      </c>
      <c r="AU130" s="16" t="s">
        <v>86</v>
      </c>
    </row>
    <row r="131" spans="2:65" s="1" customFormat="1" ht="33" customHeight="1">
      <c r="B131" s="132"/>
      <c r="C131" s="133" t="s">
        <v>86</v>
      </c>
      <c r="D131" s="133" t="s">
        <v>149</v>
      </c>
      <c r="E131" s="134" t="s">
        <v>261</v>
      </c>
      <c r="F131" s="135" t="s">
        <v>262</v>
      </c>
      <c r="G131" s="136" t="s">
        <v>263</v>
      </c>
      <c r="H131" s="137">
        <v>383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41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167</v>
      </c>
      <c r="AT131" s="145" t="s">
        <v>149</v>
      </c>
      <c r="AU131" s="145" t="s">
        <v>86</v>
      </c>
      <c r="AY131" s="16" t="s">
        <v>146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84</v>
      </c>
      <c r="BK131" s="146">
        <f>ROUND(I131*H131,2)</f>
        <v>0</v>
      </c>
      <c r="BL131" s="16" t="s">
        <v>167</v>
      </c>
      <c r="BM131" s="145" t="s">
        <v>647</v>
      </c>
    </row>
    <row r="132" spans="2:65" s="1" customFormat="1">
      <c r="B132" s="31"/>
      <c r="D132" s="147" t="s">
        <v>155</v>
      </c>
      <c r="F132" s="148" t="s">
        <v>262</v>
      </c>
      <c r="I132" s="149"/>
      <c r="L132" s="31"/>
      <c r="M132" s="150"/>
      <c r="T132" s="55"/>
      <c r="AT132" s="16" t="s">
        <v>155</v>
      </c>
      <c r="AU132" s="16" t="s">
        <v>86</v>
      </c>
    </row>
    <row r="133" spans="2:65" s="1" customFormat="1">
      <c r="B133" s="31"/>
      <c r="D133" s="147" t="s">
        <v>156</v>
      </c>
      <c r="F133" s="151" t="s">
        <v>265</v>
      </c>
      <c r="I133" s="149"/>
      <c r="L133" s="31"/>
      <c r="M133" s="150"/>
      <c r="T133" s="55"/>
      <c r="AT133" s="16" t="s">
        <v>156</v>
      </c>
      <c r="AU133" s="16" t="s">
        <v>86</v>
      </c>
    </row>
    <row r="134" spans="2:65" s="1" customFormat="1" ht="33" customHeight="1">
      <c r="B134" s="132"/>
      <c r="C134" s="133" t="s">
        <v>162</v>
      </c>
      <c r="D134" s="133" t="s">
        <v>149</v>
      </c>
      <c r="E134" s="134" t="s">
        <v>267</v>
      </c>
      <c r="F134" s="135" t="s">
        <v>268</v>
      </c>
      <c r="G134" s="136" t="s">
        <v>263</v>
      </c>
      <c r="H134" s="137">
        <v>56.25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41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167</v>
      </c>
      <c r="AT134" s="145" t="s">
        <v>149</v>
      </c>
      <c r="AU134" s="145" t="s">
        <v>86</v>
      </c>
      <c r="AY134" s="16" t="s">
        <v>146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84</v>
      </c>
      <c r="BK134" s="146">
        <f>ROUND(I134*H134,2)</f>
        <v>0</v>
      </c>
      <c r="BL134" s="16" t="s">
        <v>167</v>
      </c>
      <c r="BM134" s="145" t="s">
        <v>648</v>
      </c>
    </row>
    <row r="135" spans="2:65" s="1" customFormat="1">
      <c r="B135" s="31"/>
      <c r="D135" s="147" t="s">
        <v>155</v>
      </c>
      <c r="F135" s="148" t="s">
        <v>268</v>
      </c>
      <c r="I135" s="149"/>
      <c r="L135" s="31"/>
      <c r="M135" s="150"/>
      <c r="T135" s="55"/>
      <c r="AT135" s="16" t="s">
        <v>155</v>
      </c>
      <c r="AU135" s="16" t="s">
        <v>86</v>
      </c>
    </row>
    <row r="136" spans="2:65" s="1" customFormat="1">
      <c r="B136" s="31"/>
      <c r="D136" s="147" t="s">
        <v>156</v>
      </c>
      <c r="F136" s="151" t="s">
        <v>270</v>
      </c>
      <c r="I136" s="149"/>
      <c r="L136" s="31"/>
      <c r="M136" s="150"/>
      <c r="T136" s="55"/>
      <c r="AT136" s="16" t="s">
        <v>156</v>
      </c>
      <c r="AU136" s="16" t="s">
        <v>86</v>
      </c>
    </row>
    <row r="137" spans="2:65" s="12" customFormat="1">
      <c r="B137" s="155"/>
      <c r="D137" s="147" t="s">
        <v>255</v>
      </c>
      <c r="E137" s="156" t="s">
        <v>1</v>
      </c>
      <c r="F137" s="157" t="s">
        <v>649</v>
      </c>
      <c r="H137" s="158">
        <v>56.25</v>
      </c>
      <c r="I137" s="159"/>
      <c r="L137" s="155"/>
      <c r="M137" s="160"/>
      <c r="T137" s="161"/>
      <c r="AT137" s="156" t="s">
        <v>255</v>
      </c>
      <c r="AU137" s="156" t="s">
        <v>86</v>
      </c>
      <c r="AV137" s="12" t="s">
        <v>86</v>
      </c>
      <c r="AW137" s="12" t="s">
        <v>33</v>
      </c>
      <c r="AX137" s="12" t="s">
        <v>84</v>
      </c>
      <c r="AY137" s="156" t="s">
        <v>146</v>
      </c>
    </row>
    <row r="138" spans="2:65" s="1" customFormat="1" ht="33" customHeight="1">
      <c r="B138" s="132"/>
      <c r="C138" s="133" t="s">
        <v>167</v>
      </c>
      <c r="D138" s="133" t="s">
        <v>149</v>
      </c>
      <c r="E138" s="134" t="s">
        <v>650</v>
      </c>
      <c r="F138" s="135" t="s">
        <v>651</v>
      </c>
      <c r="G138" s="136" t="s">
        <v>263</v>
      </c>
      <c r="H138" s="137">
        <v>18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41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167</v>
      </c>
      <c r="AT138" s="145" t="s">
        <v>149</v>
      </c>
      <c r="AU138" s="145" t="s">
        <v>86</v>
      </c>
      <c r="AY138" s="16" t="s">
        <v>146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84</v>
      </c>
      <c r="BK138" s="146">
        <f>ROUND(I138*H138,2)</f>
        <v>0</v>
      </c>
      <c r="BL138" s="16" t="s">
        <v>167</v>
      </c>
      <c r="BM138" s="145" t="s">
        <v>652</v>
      </c>
    </row>
    <row r="139" spans="2:65" s="1" customFormat="1">
      <c r="B139" s="31"/>
      <c r="D139" s="147" t="s">
        <v>155</v>
      </c>
      <c r="F139" s="148" t="s">
        <v>651</v>
      </c>
      <c r="I139" s="149"/>
      <c r="L139" s="31"/>
      <c r="M139" s="150"/>
      <c r="T139" s="55"/>
      <c r="AT139" s="16" t="s">
        <v>155</v>
      </c>
      <c r="AU139" s="16" t="s">
        <v>86</v>
      </c>
    </row>
    <row r="140" spans="2:65" s="1" customFormat="1">
      <c r="B140" s="31"/>
      <c r="D140" s="147" t="s">
        <v>156</v>
      </c>
      <c r="F140" s="151" t="s">
        <v>653</v>
      </c>
      <c r="I140" s="149"/>
      <c r="L140" s="31"/>
      <c r="M140" s="150"/>
      <c r="T140" s="55"/>
      <c r="AT140" s="16" t="s">
        <v>156</v>
      </c>
      <c r="AU140" s="16" t="s">
        <v>86</v>
      </c>
    </row>
    <row r="141" spans="2:65" s="1" customFormat="1" ht="33" customHeight="1">
      <c r="B141" s="132"/>
      <c r="C141" s="133" t="s">
        <v>145</v>
      </c>
      <c r="D141" s="133" t="s">
        <v>149</v>
      </c>
      <c r="E141" s="134" t="s">
        <v>539</v>
      </c>
      <c r="F141" s="135" t="s">
        <v>540</v>
      </c>
      <c r="G141" s="136" t="s">
        <v>263</v>
      </c>
      <c r="H141" s="137">
        <v>30.417000000000002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41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167</v>
      </c>
      <c r="AT141" s="145" t="s">
        <v>149</v>
      </c>
      <c r="AU141" s="145" t="s">
        <v>86</v>
      </c>
      <c r="AY141" s="16" t="s">
        <v>146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84</v>
      </c>
      <c r="BK141" s="146">
        <f>ROUND(I141*H141,2)</f>
        <v>0</v>
      </c>
      <c r="BL141" s="16" t="s">
        <v>167</v>
      </c>
      <c r="BM141" s="145" t="s">
        <v>654</v>
      </c>
    </row>
    <row r="142" spans="2:65" s="1" customFormat="1">
      <c r="B142" s="31"/>
      <c r="D142" s="147" t="s">
        <v>155</v>
      </c>
      <c r="F142" s="148" t="s">
        <v>540</v>
      </c>
      <c r="I142" s="149"/>
      <c r="L142" s="31"/>
      <c r="M142" s="150"/>
      <c r="T142" s="55"/>
      <c r="AT142" s="16" t="s">
        <v>155</v>
      </c>
      <c r="AU142" s="16" t="s">
        <v>86</v>
      </c>
    </row>
    <row r="143" spans="2:65" s="1" customFormat="1">
      <c r="B143" s="31"/>
      <c r="D143" s="147" t="s">
        <v>156</v>
      </c>
      <c r="F143" s="151" t="s">
        <v>655</v>
      </c>
      <c r="I143" s="149"/>
      <c r="L143" s="31"/>
      <c r="M143" s="150"/>
      <c r="T143" s="55"/>
      <c r="AT143" s="16" t="s">
        <v>156</v>
      </c>
      <c r="AU143" s="16" t="s">
        <v>86</v>
      </c>
    </row>
    <row r="144" spans="2:65" s="1" customFormat="1" ht="37.9" customHeight="1">
      <c r="B144" s="132"/>
      <c r="C144" s="133" t="s">
        <v>176</v>
      </c>
      <c r="D144" s="133" t="s">
        <v>149</v>
      </c>
      <c r="E144" s="134" t="s">
        <v>290</v>
      </c>
      <c r="F144" s="135" t="s">
        <v>291</v>
      </c>
      <c r="G144" s="136" t="s">
        <v>263</v>
      </c>
      <c r="H144" s="137">
        <v>487.66699999999997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41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167</v>
      </c>
      <c r="AT144" s="145" t="s">
        <v>149</v>
      </c>
      <c r="AU144" s="145" t="s">
        <v>86</v>
      </c>
      <c r="AY144" s="16" t="s">
        <v>146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84</v>
      </c>
      <c r="BK144" s="146">
        <f>ROUND(I144*H144,2)</f>
        <v>0</v>
      </c>
      <c r="BL144" s="16" t="s">
        <v>167</v>
      </c>
      <c r="BM144" s="145" t="s">
        <v>656</v>
      </c>
    </row>
    <row r="145" spans="2:65" s="1" customFormat="1">
      <c r="B145" s="31"/>
      <c r="D145" s="147" t="s">
        <v>155</v>
      </c>
      <c r="F145" s="148" t="s">
        <v>291</v>
      </c>
      <c r="I145" s="149"/>
      <c r="L145" s="31"/>
      <c r="M145" s="150"/>
      <c r="T145" s="55"/>
      <c r="AT145" s="16" t="s">
        <v>155</v>
      </c>
      <c r="AU145" s="16" t="s">
        <v>86</v>
      </c>
    </row>
    <row r="146" spans="2:65" s="12" customFormat="1">
      <c r="B146" s="155"/>
      <c r="D146" s="147" t="s">
        <v>255</v>
      </c>
      <c r="E146" s="156" t="s">
        <v>1</v>
      </c>
      <c r="F146" s="157" t="s">
        <v>657</v>
      </c>
      <c r="H146" s="158">
        <v>487.66699999999997</v>
      </c>
      <c r="I146" s="159"/>
      <c r="L146" s="155"/>
      <c r="M146" s="160"/>
      <c r="T146" s="161"/>
      <c r="AT146" s="156" t="s">
        <v>255</v>
      </c>
      <c r="AU146" s="156" t="s">
        <v>86</v>
      </c>
      <c r="AV146" s="12" t="s">
        <v>86</v>
      </c>
      <c r="AW146" s="12" t="s">
        <v>33</v>
      </c>
      <c r="AX146" s="12" t="s">
        <v>84</v>
      </c>
      <c r="AY146" s="156" t="s">
        <v>146</v>
      </c>
    </row>
    <row r="147" spans="2:65" s="1" customFormat="1" ht="37.9" customHeight="1">
      <c r="B147" s="132"/>
      <c r="C147" s="133" t="s">
        <v>181</v>
      </c>
      <c r="D147" s="133" t="s">
        <v>149</v>
      </c>
      <c r="E147" s="134" t="s">
        <v>295</v>
      </c>
      <c r="F147" s="135" t="s">
        <v>296</v>
      </c>
      <c r="G147" s="136" t="s">
        <v>263</v>
      </c>
      <c r="H147" s="137">
        <v>2438.335</v>
      </c>
      <c r="I147" s="138"/>
      <c r="J147" s="139">
        <f>ROUND(I147*H147,2)</f>
        <v>0</v>
      </c>
      <c r="K147" s="140"/>
      <c r="L147" s="31"/>
      <c r="M147" s="141" t="s">
        <v>1</v>
      </c>
      <c r="N147" s="142" t="s">
        <v>41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167</v>
      </c>
      <c r="AT147" s="145" t="s">
        <v>149</v>
      </c>
      <c r="AU147" s="145" t="s">
        <v>86</v>
      </c>
      <c r="AY147" s="16" t="s">
        <v>146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84</v>
      </c>
      <c r="BK147" s="146">
        <f>ROUND(I147*H147,2)</f>
        <v>0</v>
      </c>
      <c r="BL147" s="16" t="s">
        <v>167</v>
      </c>
      <c r="BM147" s="145" t="s">
        <v>658</v>
      </c>
    </row>
    <row r="148" spans="2:65" s="1" customFormat="1">
      <c r="B148" s="31"/>
      <c r="D148" s="147" t="s">
        <v>155</v>
      </c>
      <c r="F148" s="148" t="s">
        <v>296</v>
      </c>
      <c r="I148" s="149"/>
      <c r="L148" s="31"/>
      <c r="M148" s="150"/>
      <c r="T148" s="55"/>
      <c r="AT148" s="16" t="s">
        <v>155</v>
      </c>
      <c r="AU148" s="16" t="s">
        <v>86</v>
      </c>
    </row>
    <row r="149" spans="2:65" s="12" customFormat="1">
      <c r="B149" s="155"/>
      <c r="D149" s="147" t="s">
        <v>255</v>
      </c>
      <c r="E149" s="156" t="s">
        <v>1</v>
      </c>
      <c r="F149" s="157" t="s">
        <v>659</v>
      </c>
      <c r="H149" s="158">
        <v>2438.335</v>
      </c>
      <c r="I149" s="159"/>
      <c r="L149" s="155"/>
      <c r="M149" s="160"/>
      <c r="T149" s="161"/>
      <c r="AT149" s="156" t="s">
        <v>255</v>
      </c>
      <c r="AU149" s="156" t="s">
        <v>86</v>
      </c>
      <c r="AV149" s="12" t="s">
        <v>86</v>
      </c>
      <c r="AW149" s="12" t="s">
        <v>33</v>
      </c>
      <c r="AX149" s="12" t="s">
        <v>84</v>
      </c>
      <c r="AY149" s="156" t="s">
        <v>146</v>
      </c>
    </row>
    <row r="150" spans="2:65" s="1" customFormat="1" ht="33" customHeight="1">
      <c r="B150" s="132"/>
      <c r="C150" s="133" t="s">
        <v>188</v>
      </c>
      <c r="D150" s="133" t="s">
        <v>149</v>
      </c>
      <c r="E150" s="134" t="s">
        <v>300</v>
      </c>
      <c r="F150" s="135" t="s">
        <v>301</v>
      </c>
      <c r="G150" s="136" t="s">
        <v>302</v>
      </c>
      <c r="H150" s="137">
        <v>862.83399999999995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41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167</v>
      </c>
      <c r="AT150" s="145" t="s">
        <v>149</v>
      </c>
      <c r="AU150" s="145" t="s">
        <v>86</v>
      </c>
      <c r="AY150" s="16" t="s">
        <v>146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84</v>
      </c>
      <c r="BK150" s="146">
        <f>ROUND(I150*H150,2)</f>
        <v>0</v>
      </c>
      <c r="BL150" s="16" t="s">
        <v>167</v>
      </c>
      <c r="BM150" s="145" t="s">
        <v>660</v>
      </c>
    </row>
    <row r="151" spans="2:65" s="1" customFormat="1">
      <c r="B151" s="31"/>
      <c r="D151" s="147" t="s">
        <v>155</v>
      </c>
      <c r="F151" s="148" t="s">
        <v>301</v>
      </c>
      <c r="I151" s="149"/>
      <c r="L151" s="31"/>
      <c r="M151" s="150"/>
      <c r="T151" s="55"/>
      <c r="AT151" s="16" t="s">
        <v>155</v>
      </c>
      <c r="AU151" s="16" t="s">
        <v>86</v>
      </c>
    </row>
    <row r="152" spans="2:65" s="1" customFormat="1">
      <c r="B152" s="31"/>
      <c r="D152" s="147" t="s">
        <v>156</v>
      </c>
      <c r="F152" s="151" t="s">
        <v>661</v>
      </c>
      <c r="I152" s="149"/>
      <c r="L152" s="31"/>
      <c r="M152" s="150"/>
      <c r="T152" s="55"/>
      <c r="AT152" s="16" t="s">
        <v>156</v>
      </c>
      <c r="AU152" s="16" t="s">
        <v>86</v>
      </c>
    </row>
    <row r="153" spans="2:65" s="12" customFormat="1">
      <c r="B153" s="155"/>
      <c r="D153" s="147" t="s">
        <v>255</v>
      </c>
      <c r="E153" s="156" t="s">
        <v>1</v>
      </c>
      <c r="F153" s="157" t="s">
        <v>662</v>
      </c>
      <c r="H153" s="158">
        <v>431.41699999999997</v>
      </c>
      <c r="I153" s="159"/>
      <c r="L153" s="155"/>
      <c r="M153" s="160"/>
      <c r="T153" s="161"/>
      <c r="AT153" s="156" t="s">
        <v>255</v>
      </c>
      <c r="AU153" s="156" t="s">
        <v>86</v>
      </c>
      <c r="AV153" s="12" t="s">
        <v>86</v>
      </c>
      <c r="AW153" s="12" t="s">
        <v>33</v>
      </c>
      <c r="AX153" s="12" t="s">
        <v>76</v>
      </c>
      <c r="AY153" s="156" t="s">
        <v>146</v>
      </c>
    </row>
    <row r="154" spans="2:65" s="13" customFormat="1">
      <c r="B154" s="162"/>
      <c r="D154" s="147" t="s">
        <v>255</v>
      </c>
      <c r="E154" s="163" t="s">
        <v>1</v>
      </c>
      <c r="F154" s="164" t="s">
        <v>307</v>
      </c>
      <c r="H154" s="165">
        <v>431.41699999999997</v>
      </c>
      <c r="I154" s="166"/>
      <c r="L154" s="162"/>
      <c r="M154" s="167"/>
      <c r="T154" s="168"/>
      <c r="AT154" s="163" t="s">
        <v>255</v>
      </c>
      <c r="AU154" s="163" t="s">
        <v>86</v>
      </c>
      <c r="AV154" s="13" t="s">
        <v>162</v>
      </c>
      <c r="AW154" s="13" t="s">
        <v>33</v>
      </c>
      <c r="AX154" s="13" t="s">
        <v>76</v>
      </c>
      <c r="AY154" s="163" t="s">
        <v>146</v>
      </c>
    </row>
    <row r="155" spans="2:65" s="12" customFormat="1">
      <c r="B155" s="155"/>
      <c r="D155" s="147" t="s">
        <v>255</v>
      </c>
      <c r="E155" s="156" t="s">
        <v>1</v>
      </c>
      <c r="F155" s="157" t="s">
        <v>663</v>
      </c>
      <c r="H155" s="158">
        <v>862.83399999999995</v>
      </c>
      <c r="I155" s="159"/>
      <c r="L155" s="155"/>
      <c r="M155" s="160"/>
      <c r="T155" s="161"/>
      <c r="AT155" s="156" t="s">
        <v>255</v>
      </c>
      <c r="AU155" s="156" t="s">
        <v>86</v>
      </c>
      <c r="AV155" s="12" t="s">
        <v>86</v>
      </c>
      <c r="AW155" s="12" t="s">
        <v>33</v>
      </c>
      <c r="AX155" s="12" t="s">
        <v>84</v>
      </c>
      <c r="AY155" s="156" t="s">
        <v>146</v>
      </c>
    </row>
    <row r="156" spans="2:65" s="1" customFormat="1" ht="16.5" customHeight="1">
      <c r="B156" s="132"/>
      <c r="C156" s="133" t="s">
        <v>195</v>
      </c>
      <c r="D156" s="133" t="s">
        <v>149</v>
      </c>
      <c r="E156" s="134" t="s">
        <v>309</v>
      </c>
      <c r="F156" s="135" t="s">
        <v>310</v>
      </c>
      <c r="G156" s="136" t="s">
        <v>263</v>
      </c>
      <c r="H156" s="137">
        <v>431.41699999999997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41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167</v>
      </c>
      <c r="AT156" s="145" t="s">
        <v>149</v>
      </c>
      <c r="AU156" s="145" t="s">
        <v>86</v>
      </c>
      <c r="AY156" s="16" t="s">
        <v>146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84</v>
      </c>
      <c r="BK156" s="146">
        <f>ROUND(I156*H156,2)</f>
        <v>0</v>
      </c>
      <c r="BL156" s="16" t="s">
        <v>167</v>
      </c>
      <c r="BM156" s="145" t="s">
        <v>664</v>
      </c>
    </row>
    <row r="157" spans="2:65" s="1" customFormat="1">
      <c r="B157" s="31"/>
      <c r="D157" s="147" t="s">
        <v>155</v>
      </c>
      <c r="F157" s="148" t="s">
        <v>310</v>
      </c>
      <c r="I157" s="149"/>
      <c r="L157" s="31"/>
      <c r="M157" s="150"/>
      <c r="T157" s="55"/>
      <c r="AT157" s="16" t="s">
        <v>155</v>
      </c>
      <c r="AU157" s="16" t="s">
        <v>86</v>
      </c>
    </row>
    <row r="158" spans="2:65" s="12" customFormat="1">
      <c r="B158" s="155"/>
      <c r="D158" s="147" t="s">
        <v>255</v>
      </c>
      <c r="E158" s="156" t="s">
        <v>1</v>
      </c>
      <c r="F158" s="157" t="s">
        <v>665</v>
      </c>
      <c r="H158" s="158">
        <v>431.41699999999997</v>
      </c>
      <c r="I158" s="159"/>
      <c r="L158" s="155"/>
      <c r="M158" s="160"/>
      <c r="T158" s="161"/>
      <c r="AT158" s="156" t="s">
        <v>255</v>
      </c>
      <c r="AU158" s="156" t="s">
        <v>86</v>
      </c>
      <c r="AV158" s="12" t="s">
        <v>86</v>
      </c>
      <c r="AW158" s="12" t="s">
        <v>33</v>
      </c>
      <c r="AX158" s="12" t="s">
        <v>84</v>
      </c>
      <c r="AY158" s="156" t="s">
        <v>146</v>
      </c>
    </row>
    <row r="159" spans="2:65" s="1" customFormat="1" ht="24.2" customHeight="1">
      <c r="B159" s="132"/>
      <c r="C159" s="133" t="s">
        <v>219</v>
      </c>
      <c r="D159" s="133" t="s">
        <v>149</v>
      </c>
      <c r="E159" s="134" t="s">
        <v>314</v>
      </c>
      <c r="F159" s="135" t="s">
        <v>315</v>
      </c>
      <c r="G159" s="136" t="s">
        <v>263</v>
      </c>
      <c r="H159" s="137">
        <v>30.417000000000002</v>
      </c>
      <c r="I159" s="138"/>
      <c r="J159" s="139">
        <f>ROUND(I159*H159,2)</f>
        <v>0</v>
      </c>
      <c r="K159" s="140"/>
      <c r="L159" s="31"/>
      <c r="M159" s="141" t="s">
        <v>1</v>
      </c>
      <c r="N159" s="142" t="s">
        <v>41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167</v>
      </c>
      <c r="AT159" s="145" t="s">
        <v>149</v>
      </c>
      <c r="AU159" s="145" t="s">
        <v>86</v>
      </c>
      <c r="AY159" s="16" t="s">
        <v>146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84</v>
      </c>
      <c r="BK159" s="146">
        <f>ROUND(I159*H159,2)</f>
        <v>0</v>
      </c>
      <c r="BL159" s="16" t="s">
        <v>167</v>
      </c>
      <c r="BM159" s="145" t="s">
        <v>666</v>
      </c>
    </row>
    <row r="160" spans="2:65" s="1" customFormat="1">
      <c r="B160" s="31"/>
      <c r="D160" s="147" t="s">
        <v>155</v>
      </c>
      <c r="F160" s="148" t="s">
        <v>315</v>
      </c>
      <c r="I160" s="149"/>
      <c r="L160" s="31"/>
      <c r="M160" s="150"/>
      <c r="T160" s="55"/>
      <c r="AT160" s="16" t="s">
        <v>155</v>
      </c>
      <c r="AU160" s="16" t="s">
        <v>86</v>
      </c>
    </row>
    <row r="161" spans="2:65" s="1" customFormat="1">
      <c r="B161" s="31"/>
      <c r="D161" s="147" t="s">
        <v>156</v>
      </c>
      <c r="F161" s="151" t="s">
        <v>667</v>
      </c>
      <c r="I161" s="149"/>
      <c r="L161" s="31"/>
      <c r="M161" s="150"/>
      <c r="T161" s="55"/>
      <c r="AT161" s="16" t="s">
        <v>156</v>
      </c>
      <c r="AU161" s="16" t="s">
        <v>86</v>
      </c>
    </row>
    <row r="162" spans="2:65" s="1" customFormat="1" ht="16.5" customHeight="1">
      <c r="B162" s="132"/>
      <c r="C162" s="169" t="s">
        <v>221</v>
      </c>
      <c r="D162" s="169" t="s">
        <v>320</v>
      </c>
      <c r="E162" s="170" t="s">
        <v>554</v>
      </c>
      <c r="F162" s="171" t="s">
        <v>555</v>
      </c>
      <c r="G162" s="172" t="s">
        <v>302</v>
      </c>
      <c r="H162" s="173">
        <v>60.834000000000003</v>
      </c>
      <c r="I162" s="174"/>
      <c r="J162" s="175">
        <f>ROUND(I162*H162,2)</f>
        <v>0</v>
      </c>
      <c r="K162" s="176"/>
      <c r="L162" s="177"/>
      <c r="M162" s="178" t="s">
        <v>1</v>
      </c>
      <c r="N162" s="179" t="s">
        <v>41</v>
      </c>
      <c r="P162" s="143">
        <f>O162*H162</f>
        <v>0</v>
      </c>
      <c r="Q162" s="143">
        <v>1</v>
      </c>
      <c r="R162" s="143">
        <f>Q162*H162</f>
        <v>60.834000000000003</v>
      </c>
      <c r="S162" s="143">
        <v>0</v>
      </c>
      <c r="T162" s="144">
        <f>S162*H162</f>
        <v>0</v>
      </c>
      <c r="AR162" s="145" t="s">
        <v>188</v>
      </c>
      <c r="AT162" s="145" t="s">
        <v>320</v>
      </c>
      <c r="AU162" s="145" t="s">
        <v>86</v>
      </c>
      <c r="AY162" s="16" t="s">
        <v>146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84</v>
      </c>
      <c r="BK162" s="146">
        <f>ROUND(I162*H162,2)</f>
        <v>0</v>
      </c>
      <c r="BL162" s="16" t="s">
        <v>167</v>
      </c>
      <c r="BM162" s="145" t="s">
        <v>668</v>
      </c>
    </row>
    <row r="163" spans="2:65" s="1" customFormat="1">
      <c r="B163" s="31"/>
      <c r="D163" s="147" t="s">
        <v>155</v>
      </c>
      <c r="F163" s="148" t="s">
        <v>555</v>
      </c>
      <c r="I163" s="149"/>
      <c r="L163" s="31"/>
      <c r="M163" s="150"/>
      <c r="T163" s="55"/>
      <c r="AT163" s="16" t="s">
        <v>155</v>
      </c>
      <c r="AU163" s="16" t="s">
        <v>86</v>
      </c>
    </row>
    <row r="164" spans="2:65" s="1" customFormat="1">
      <c r="B164" s="31"/>
      <c r="D164" s="147" t="s">
        <v>156</v>
      </c>
      <c r="F164" s="151" t="s">
        <v>669</v>
      </c>
      <c r="I164" s="149"/>
      <c r="L164" s="31"/>
      <c r="M164" s="150"/>
      <c r="T164" s="55"/>
      <c r="AT164" s="16" t="s">
        <v>156</v>
      </c>
      <c r="AU164" s="16" t="s">
        <v>86</v>
      </c>
    </row>
    <row r="165" spans="2:65" s="12" customFormat="1">
      <c r="B165" s="155"/>
      <c r="D165" s="147" t="s">
        <v>255</v>
      </c>
      <c r="E165" s="156" t="s">
        <v>1</v>
      </c>
      <c r="F165" s="157" t="s">
        <v>670</v>
      </c>
      <c r="H165" s="158">
        <v>60.834000000000003</v>
      </c>
      <c r="I165" s="159"/>
      <c r="L165" s="155"/>
      <c r="M165" s="160"/>
      <c r="T165" s="161"/>
      <c r="AT165" s="156" t="s">
        <v>255</v>
      </c>
      <c r="AU165" s="156" t="s">
        <v>86</v>
      </c>
      <c r="AV165" s="12" t="s">
        <v>86</v>
      </c>
      <c r="AW165" s="12" t="s">
        <v>33</v>
      </c>
      <c r="AX165" s="12" t="s">
        <v>84</v>
      </c>
      <c r="AY165" s="156" t="s">
        <v>146</v>
      </c>
    </row>
    <row r="166" spans="2:65" s="1" customFormat="1" ht="24.2" customHeight="1">
      <c r="B166" s="132"/>
      <c r="C166" s="133" t="s">
        <v>289</v>
      </c>
      <c r="D166" s="133" t="s">
        <v>149</v>
      </c>
      <c r="E166" s="134" t="s">
        <v>314</v>
      </c>
      <c r="F166" s="135" t="s">
        <v>315</v>
      </c>
      <c r="G166" s="136" t="s">
        <v>263</v>
      </c>
      <c r="H166" s="137">
        <v>7.2</v>
      </c>
      <c r="I166" s="138"/>
      <c r="J166" s="139">
        <f>ROUND(I166*H166,2)</f>
        <v>0</v>
      </c>
      <c r="K166" s="140"/>
      <c r="L166" s="31"/>
      <c r="M166" s="141" t="s">
        <v>1</v>
      </c>
      <c r="N166" s="142" t="s">
        <v>41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167</v>
      </c>
      <c r="AT166" s="145" t="s">
        <v>149</v>
      </c>
      <c r="AU166" s="145" t="s">
        <v>86</v>
      </c>
      <c r="AY166" s="16" t="s">
        <v>146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84</v>
      </c>
      <c r="BK166" s="146">
        <f>ROUND(I166*H166,2)</f>
        <v>0</v>
      </c>
      <c r="BL166" s="16" t="s">
        <v>167</v>
      </c>
      <c r="BM166" s="145" t="s">
        <v>671</v>
      </c>
    </row>
    <row r="167" spans="2:65" s="1" customFormat="1">
      <c r="B167" s="31"/>
      <c r="D167" s="147" t="s">
        <v>155</v>
      </c>
      <c r="F167" s="148" t="s">
        <v>315</v>
      </c>
      <c r="I167" s="149"/>
      <c r="L167" s="31"/>
      <c r="M167" s="150"/>
      <c r="T167" s="55"/>
      <c r="AT167" s="16" t="s">
        <v>155</v>
      </c>
      <c r="AU167" s="16" t="s">
        <v>86</v>
      </c>
    </row>
    <row r="168" spans="2:65" s="1" customFormat="1">
      <c r="B168" s="31"/>
      <c r="D168" s="147" t="s">
        <v>156</v>
      </c>
      <c r="F168" s="151" t="s">
        <v>672</v>
      </c>
      <c r="I168" s="149"/>
      <c r="L168" s="31"/>
      <c r="M168" s="150"/>
      <c r="T168" s="55"/>
      <c r="AT168" s="16" t="s">
        <v>156</v>
      </c>
      <c r="AU168" s="16" t="s">
        <v>86</v>
      </c>
    </row>
    <row r="169" spans="2:65" s="12" customFormat="1">
      <c r="B169" s="155"/>
      <c r="D169" s="147" t="s">
        <v>255</v>
      </c>
      <c r="E169" s="156" t="s">
        <v>1</v>
      </c>
      <c r="F169" s="157" t="s">
        <v>673</v>
      </c>
      <c r="H169" s="158">
        <v>7.2</v>
      </c>
      <c r="I169" s="159"/>
      <c r="L169" s="155"/>
      <c r="M169" s="160"/>
      <c r="T169" s="161"/>
      <c r="AT169" s="156" t="s">
        <v>255</v>
      </c>
      <c r="AU169" s="156" t="s">
        <v>86</v>
      </c>
      <c r="AV169" s="12" t="s">
        <v>86</v>
      </c>
      <c r="AW169" s="12" t="s">
        <v>33</v>
      </c>
      <c r="AX169" s="12" t="s">
        <v>84</v>
      </c>
      <c r="AY169" s="156" t="s">
        <v>146</v>
      </c>
    </row>
    <row r="170" spans="2:65" s="1" customFormat="1" ht="16.5" customHeight="1">
      <c r="B170" s="132"/>
      <c r="C170" s="169" t="s">
        <v>294</v>
      </c>
      <c r="D170" s="169" t="s">
        <v>320</v>
      </c>
      <c r="E170" s="170" t="s">
        <v>674</v>
      </c>
      <c r="F170" s="171" t="s">
        <v>675</v>
      </c>
      <c r="G170" s="172" t="s">
        <v>302</v>
      </c>
      <c r="H170" s="173">
        <v>14.4</v>
      </c>
      <c r="I170" s="174"/>
      <c r="J170" s="175">
        <f>ROUND(I170*H170,2)</f>
        <v>0</v>
      </c>
      <c r="K170" s="176"/>
      <c r="L170" s="177"/>
      <c r="M170" s="178" t="s">
        <v>1</v>
      </c>
      <c r="N170" s="179" t="s">
        <v>41</v>
      </c>
      <c r="P170" s="143">
        <f>O170*H170</f>
        <v>0</v>
      </c>
      <c r="Q170" s="143">
        <v>1</v>
      </c>
      <c r="R170" s="143">
        <f>Q170*H170</f>
        <v>14.4</v>
      </c>
      <c r="S170" s="143">
        <v>0</v>
      </c>
      <c r="T170" s="144">
        <f>S170*H170</f>
        <v>0</v>
      </c>
      <c r="AR170" s="145" t="s">
        <v>188</v>
      </c>
      <c r="AT170" s="145" t="s">
        <v>320</v>
      </c>
      <c r="AU170" s="145" t="s">
        <v>86</v>
      </c>
      <c r="AY170" s="16" t="s">
        <v>146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84</v>
      </c>
      <c r="BK170" s="146">
        <f>ROUND(I170*H170,2)</f>
        <v>0</v>
      </c>
      <c r="BL170" s="16" t="s">
        <v>167</v>
      </c>
      <c r="BM170" s="145" t="s">
        <v>676</v>
      </c>
    </row>
    <row r="171" spans="2:65" s="1" customFormat="1">
      <c r="B171" s="31"/>
      <c r="D171" s="147" t="s">
        <v>155</v>
      </c>
      <c r="F171" s="148" t="s">
        <v>675</v>
      </c>
      <c r="I171" s="149"/>
      <c r="L171" s="31"/>
      <c r="M171" s="150"/>
      <c r="T171" s="55"/>
      <c r="AT171" s="16" t="s">
        <v>155</v>
      </c>
      <c r="AU171" s="16" t="s">
        <v>86</v>
      </c>
    </row>
    <row r="172" spans="2:65" s="1" customFormat="1">
      <c r="B172" s="31"/>
      <c r="D172" s="147" t="s">
        <v>156</v>
      </c>
      <c r="F172" s="151" t="s">
        <v>677</v>
      </c>
      <c r="I172" s="149"/>
      <c r="L172" s="31"/>
      <c r="M172" s="150"/>
      <c r="T172" s="55"/>
      <c r="AT172" s="16" t="s">
        <v>156</v>
      </c>
      <c r="AU172" s="16" t="s">
        <v>86</v>
      </c>
    </row>
    <row r="173" spans="2:65" s="12" customFormat="1">
      <c r="B173" s="155"/>
      <c r="D173" s="147" t="s">
        <v>255</v>
      </c>
      <c r="E173" s="156" t="s">
        <v>1</v>
      </c>
      <c r="F173" s="157" t="s">
        <v>678</v>
      </c>
      <c r="H173" s="158">
        <v>14.4</v>
      </c>
      <c r="I173" s="159"/>
      <c r="L173" s="155"/>
      <c r="M173" s="160"/>
      <c r="T173" s="161"/>
      <c r="AT173" s="156" t="s">
        <v>255</v>
      </c>
      <c r="AU173" s="156" t="s">
        <v>86</v>
      </c>
      <c r="AV173" s="12" t="s">
        <v>86</v>
      </c>
      <c r="AW173" s="12" t="s">
        <v>33</v>
      </c>
      <c r="AX173" s="12" t="s">
        <v>84</v>
      </c>
      <c r="AY173" s="156" t="s">
        <v>146</v>
      </c>
    </row>
    <row r="174" spans="2:65" s="1" customFormat="1" ht="24.2" customHeight="1">
      <c r="B174" s="132"/>
      <c r="C174" s="133" t="s">
        <v>299</v>
      </c>
      <c r="D174" s="133" t="s">
        <v>149</v>
      </c>
      <c r="E174" s="134" t="s">
        <v>679</v>
      </c>
      <c r="F174" s="135" t="s">
        <v>680</v>
      </c>
      <c r="G174" s="136" t="s">
        <v>263</v>
      </c>
      <c r="H174" s="137">
        <v>10.8</v>
      </c>
      <c r="I174" s="138"/>
      <c r="J174" s="139">
        <f>ROUND(I174*H174,2)</f>
        <v>0</v>
      </c>
      <c r="K174" s="140"/>
      <c r="L174" s="31"/>
      <c r="M174" s="141" t="s">
        <v>1</v>
      </c>
      <c r="N174" s="142" t="s">
        <v>41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167</v>
      </c>
      <c r="AT174" s="145" t="s">
        <v>149</v>
      </c>
      <c r="AU174" s="145" t="s">
        <v>86</v>
      </c>
      <c r="AY174" s="16" t="s">
        <v>146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6" t="s">
        <v>84</v>
      </c>
      <c r="BK174" s="146">
        <f>ROUND(I174*H174,2)</f>
        <v>0</v>
      </c>
      <c r="BL174" s="16" t="s">
        <v>167</v>
      </c>
      <c r="BM174" s="145" t="s">
        <v>681</v>
      </c>
    </row>
    <row r="175" spans="2:65" s="1" customFormat="1">
      <c r="B175" s="31"/>
      <c r="D175" s="147" t="s">
        <v>155</v>
      </c>
      <c r="F175" s="148" t="s">
        <v>680</v>
      </c>
      <c r="I175" s="149"/>
      <c r="L175" s="31"/>
      <c r="M175" s="150"/>
      <c r="T175" s="55"/>
      <c r="AT175" s="16" t="s">
        <v>155</v>
      </c>
      <c r="AU175" s="16" t="s">
        <v>86</v>
      </c>
    </row>
    <row r="176" spans="2:65" s="1" customFormat="1">
      <c r="B176" s="31"/>
      <c r="D176" s="147" t="s">
        <v>156</v>
      </c>
      <c r="F176" s="151" t="s">
        <v>682</v>
      </c>
      <c r="I176" s="149"/>
      <c r="L176" s="31"/>
      <c r="M176" s="150"/>
      <c r="T176" s="55"/>
      <c r="AT176" s="16" t="s">
        <v>156</v>
      </c>
      <c r="AU176" s="16" t="s">
        <v>86</v>
      </c>
    </row>
    <row r="177" spans="2:65" s="1" customFormat="1" ht="16.5" customHeight="1">
      <c r="B177" s="132"/>
      <c r="C177" s="169" t="s">
        <v>8</v>
      </c>
      <c r="D177" s="169" t="s">
        <v>320</v>
      </c>
      <c r="E177" s="170" t="s">
        <v>683</v>
      </c>
      <c r="F177" s="171" t="s">
        <v>684</v>
      </c>
      <c r="G177" s="172" t="s">
        <v>302</v>
      </c>
      <c r="H177" s="173">
        <v>21.6</v>
      </c>
      <c r="I177" s="174"/>
      <c r="J177" s="175">
        <f>ROUND(I177*H177,2)</f>
        <v>0</v>
      </c>
      <c r="K177" s="176"/>
      <c r="L177" s="177"/>
      <c r="M177" s="178" t="s">
        <v>1</v>
      </c>
      <c r="N177" s="179" t="s">
        <v>41</v>
      </c>
      <c r="P177" s="143">
        <f>O177*H177</f>
        <v>0</v>
      </c>
      <c r="Q177" s="143">
        <v>1</v>
      </c>
      <c r="R177" s="143">
        <f>Q177*H177</f>
        <v>21.6</v>
      </c>
      <c r="S177" s="143">
        <v>0</v>
      </c>
      <c r="T177" s="144">
        <f>S177*H177</f>
        <v>0</v>
      </c>
      <c r="AR177" s="145" t="s">
        <v>188</v>
      </c>
      <c r="AT177" s="145" t="s">
        <v>320</v>
      </c>
      <c r="AU177" s="145" t="s">
        <v>86</v>
      </c>
      <c r="AY177" s="16" t="s">
        <v>146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6" t="s">
        <v>84</v>
      </c>
      <c r="BK177" s="146">
        <f>ROUND(I177*H177,2)</f>
        <v>0</v>
      </c>
      <c r="BL177" s="16" t="s">
        <v>167</v>
      </c>
      <c r="BM177" s="145" t="s">
        <v>685</v>
      </c>
    </row>
    <row r="178" spans="2:65" s="1" customFormat="1">
      <c r="B178" s="31"/>
      <c r="D178" s="147" t="s">
        <v>155</v>
      </c>
      <c r="F178" s="148" t="s">
        <v>684</v>
      </c>
      <c r="I178" s="149"/>
      <c r="L178" s="31"/>
      <c r="M178" s="150"/>
      <c r="T178" s="55"/>
      <c r="AT178" s="16" t="s">
        <v>155</v>
      </c>
      <c r="AU178" s="16" t="s">
        <v>86</v>
      </c>
    </row>
    <row r="179" spans="2:65" s="12" customFormat="1">
      <c r="B179" s="155"/>
      <c r="D179" s="147" t="s">
        <v>255</v>
      </c>
      <c r="E179" s="156" t="s">
        <v>1</v>
      </c>
      <c r="F179" s="157" t="s">
        <v>686</v>
      </c>
      <c r="H179" s="158">
        <v>10.8</v>
      </c>
      <c r="I179" s="159"/>
      <c r="L179" s="155"/>
      <c r="M179" s="160"/>
      <c r="T179" s="161"/>
      <c r="AT179" s="156" t="s">
        <v>255</v>
      </c>
      <c r="AU179" s="156" t="s">
        <v>86</v>
      </c>
      <c r="AV179" s="12" t="s">
        <v>86</v>
      </c>
      <c r="AW179" s="12" t="s">
        <v>33</v>
      </c>
      <c r="AX179" s="12" t="s">
        <v>76</v>
      </c>
      <c r="AY179" s="156" t="s">
        <v>146</v>
      </c>
    </row>
    <row r="180" spans="2:65" s="12" customFormat="1">
      <c r="B180" s="155"/>
      <c r="D180" s="147" t="s">
        <v>255</v>
      </c>
      <c r="E180" s="156" t="s">
        <v>1</v>
      </c>
      <c r="F180" s="157" t="s">
        <v>687</v>
      </c>
      <c r="H180" s="158">
        <v>21.6</v>
      </c>
      <c r="I180" s="159"/>
      <c r="L180" s="155"/>
      <c r="M180" s="160"/>
      <c r="T180" s="161"/>
      <c r="AT180" s="156" t="s">
        <v>255</v>
      </c>
      <c r="AU180" s="156" t="s">
        <v>86</v>
      </c>
      <c r="AV180" s="12" t="s">
        <v>86</v>
      </c>
      <c r="AW180" s="12" t="s">
        <v>33</v>
      </c>
      <c r="AX180" s="12" t="s">
        <v>84</v>
      </c>
      <c r="AY180" s="156" t="s">
        <v>146</v>
      </c>
    </row>
    <row r="181" spans="2:65" s="1" customFormat="1" ht="33" customHeight="1">
      <c r="B181" s="132"/>
      <c r="C181" s="133" t="s">
        <v>313</v>
      </c>
      <c r="D181" s="133" t="s">
        <v>149</v>
      </c>
      <c r="E181" s="134" t="s">
        <v>335</v>
      </c>
      <c r="F181" s="135" t="s">
        <v>336</v>
      </c>
      <c r="G181" s="136" t="s">
        <v>241</v>
      </c>
      <c r="H181" s="137">
        <v>375</v>
      </c>
      <c r="I181" s="138"/>
      <c r="J181" s="139">
        <f>ROUND(I181*H181,2)</f>
        <v>0</v>
      </c>
      <c r="K181" s="140"/>
      <c r="L181" s="31"/>
      <c r="M181" s="141" t="s">
        <v>1</v>
      </c>
      <c r="N181" s="142" t="s">
        <v>41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167</v>
      </c>
      <c r="AT181" s="145" t="s">
        <v>149</v>
      </c>
      <c r="AU181" s="145" t="s">
        <v>86</v>
      </c>
      <c r="AY181" s="16" t="s">
        <v>146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84</v>
      </c>
      <c r="BK181" s="146">
        <f>ROUND(I181*H181,2)</f>
        <v>0</v>
      </c>
      <c r="BL181" s="16" t="s">
        <v>167</v>
      </c>
      <c r="BM181" s="145" t="s">
        <v>688</v>
      </c>
    </row>
    <row r="182" spans="2:65" s="1" customFormat="1">
      <c r="B182" s="31"/>
      <c r="D182" s="147" t="s">
        <v>155</v>
      </c>
      <c r="F182" s="148" t="s">
        <v>336</v>
      </c>
      <c r="I182" s="149"/>
      <c r="L182" s="31"/>
      <c r="M182" s="150"/>
      <c r="T182" s="55"/>
      <c r="AT182" s="16" t="s">
        <v>155</v>
      </c>
      <c r="AU182" s="16" t="s">
        <v>86</v>
      </c>
    </row>
    <row r="183" spans="2:65" s="1" customFormat="1">
      <c r="B183" s="31"/>
      <c r="D183" s="147" t="s">
        <v>156</v>
      </c>
      <c r="F183" s="151" t="s">
        <v>338</v>
      </c>
      <c r="I183" s="149"/>
      <c r="L183" s="31"/>
      <c r="M183" s="150"/>
      <c r="T183" s="55"/>
      <c r="AT183" s="16" t="s">
        <v>156</v>
      </c>
      <c r="AU183" s="16" t="s">
        <v>86</v>
      </c>
    </row>
    <row r="184" spans="2:65" s="12" customFormat="1">
      <c r="B184" s="155"/>
      <c r="D184" s="147" t="s">
        <v>255</v>
      </c>
      <c r="E184" s="156" t="s">
        <v>1</v>
      </c>
      <c r="F184" s="157" t="s">
        <v>689</v>
      </c>
      <c r="H184" s="158">
        <v>375</v>
      </c>
      <c r="I184" s="159"/>
      <c r="L184" s="155"/>
      <c r="M184" s="160"/>
      <c r="T184" s="161"/>
      <c r="AT184" s="156" t="s">
        <v>255</v>
      </c>
      <c r="AU184" s="156" t="s">
        <v>86</v>
      </c>
      <c r="AV184" s="12" t="s">
        <v>86</v>
      </c>
      <c r="AW184" s="12" t="s">
        <v>33</v>
      </c>
      <c r="AX184" s="12" t="s">
        <v>84</v>
      </c>
      <c r="AY184" s="156" t="s">
        <v>146</v>
      </c>
    </row>
    <row r="185" spans="2:65" s="1" customFormat="1" ht="16.5" customHeight="1">
      <c r="B185" s="132"/>
      <c r="C185" s="169" t="s">
        <v>319</v>
      </c>
      <c r="D185" s="169" t="s">
        <v>320</v>
      </c>
      <c r="E185" s="170" t="s">
        <v>340</v>
      </c>
      <c r="F185" s="171" t="s">
        <v>341</v>
      </c>
      <c r="G185" s="172" t="s">
        <v>302</v>
      </c>
      <c r="H185" s="173">
        <v>112.5</v>
      </c>
      <c r="I185" s="174"/>
      <c r="J185" s="175">
        <f>ROUND(I185*H185,2)</f>
        <v>0</v>
      </c>
      <c r="K185" s="176"/>
      <c r="L185" s="177"/>
      <c r="M185" s="178" t="s">
        <v>1</v>
      </c>
      <c r="N185" s="179" t="s">
        <v>41</v>
      </c>
      <c r="P185" s="143">
        <f>O185*H185</f>
        <v>0</v>
      </c>
      <c r="Q185" s="143">
        <v>1</v>
      </c>
      <c r="R185" s="143">
        <f>Q185*H185</f>
        <v>112.5</v>
      </c>
      <c r="S185" s="143">
        <v>0</v>
      </c>
      <c r="T185" s="144">
        <f>S185*H185</f>
        <v>0</v>
      </c>
      <c r="AR185" s="145" t="s">
        <v>188</v>
      </c>
      <c r="AT185" s="145" t="s">
        <v>320</v>
      </c>
      <c r="AU185" s="145" t="s">
        <v>86</v>
      </c>
      <c r="AY185" s="16" t="s">
        <v>146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6" t="s">
        <v>84</v>
      </c>
      <c r="BK185" s="146">
        <f>ROUND(I185*H185,2)</f>
        <v>0</v>
      </c>
      <c r="BL185" s="16" t="s">
        <v>167</v>
      </c>
      <c r="BM185" s="145" t="s">
        <v>690</v>
      </c>
    </row>
    <row r="186" spans="2:65" s="1" customFormat="1">
      <c r="B186" s="31"/>
      <c r="D186" s="147" t="s">
        <v>155</v>
      </c>
      <c r="F186" s="148" t="s">
        <v>341</v>
      </c>
      <c r="I186" s="149"/>
      <c r="L186" s="31"/>
      <c r="M186" s="150"/>
      <c r="T186" s="55"/>
      <c r="AT186" s="16" t="s">
        <v>155</v>
      </c>
      <c r="AU186" s="16" t="s">
        <v>86</v>
      </c>
    </row>
    <row r="187" spans="2:65" s="12" customFormat="1">
      <c r="B187" s="155"/>
      <c r="D187" s="147" t="s">
        <v>255</v>
      </c>
      <c r="E187" s="156" t="s">
        <v>1</v>
      </c>
      <c r="F187" s="157" t="s">
        <v>691</v>
      </c>
      <c r="H187" s="158">
        <v>112.5</v>
      </c>
      <c r="I187" s="159"/>
      <c r="L187" s="155"/>
      <c r="M187" s="160"/>
      <c r="T187" s="161"/>
      <c r="AT187" s="156" t="s">
        <v>255</v>
      </c>
      <c r="AU187" s="156" t="s">
        <v>86</v>
      </c>
      <c r="AV187" s="12" t="s">
        <v>86</v>
      </c>
      <c r="AW187" s="12" t="s">
        <v>33</v>
      </c>
      <c r="AX187" s="12" t="s">
        <v>84</v>
      </c>
      <c r="AY187" s="156" t="s">
        <v>146</v>
      </c>
    </row>
    <row r="188" spans="2:65" s="1" customFormat="1" ht="24.2" customHeight="1">
      <c r="B188" s="132"/>
      <c r="C188" s="133" t="s">
        <v>325</v>
      </c>
      <c r="D188" s="133" t="s">
        <v>149</v>
      </c>
      <c r="E188" s="134" t="s">
        <v>345</v>
      </c>
      <c r="F188" s="135" t="s">
        <v>346</v>
      </c>
      <c r="G188" s="136" t="s">
        <v>241</v>
      </c>
      <c r="H188" s="137">
        <v>375</v>
      </c>
      <c r="I188" s="138"/>
      <c r="J188" s="139">
        <f>ROUND(I188*H188,2)</f>
        <v>0</v>
      </c>
      <c r="K188" s="140"/>
      <c r="L188" s="31"/>
      <c r="M188" s="141" t="s">
        <v>1</v>
      </c>
      <c r="N188" s="142" t="s">
        <v>41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167</v>
      </c>
      <c r="AT188" s="145" t="s">
        <v>149</v>
      </c>
      <c r="AU188" s="145" t="s">
        <v>86</v>
      </c>
      <c r="AY188" s="16" t="s">
        <v>146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6" t="s">
        <v>84</v>
      </c>
      <c r="BK188" s="146">
        <f>ROUND(I188*H188,2)</f>
        <v>0</v>
      </c>
      <c r="BL188" s="16" t="s">
        <v>167</v>
      </c>
      <c r="BM188" s="145" t="s">
        <v>692</v>
      </c>
    </row>
    <row r="189" spans="2:65" s="1" customFormat="1">
      <c r="B189" s="31"/>
      <c r="D189" s="147" t="s">
        <v>155</v>
      </c>
      <c r="F189" s="148" t="s">
        <v>346</v>
      </c>
      <c r="I189" s="149"/>
      <c r="L189" s="31"/>
      <c r="M189" s="150"/>
      <c r="T189" s="55"/>
      <c r="AT189" s="16" t="s">
        <v>155</v>
      </c>
      <c r="AU189" s="16" t="s">
        <v>86</v>
      </c>
    </row>
    <row r="190" spans="2:65" s="1" customFormat="1" ht="16.5" customHeight="1">
      <c r="B190" s="132"/>
      <c r="C190" s="169" t="s">
        <v>329</v>
      </c>
      <c r="D190" s="169" t="s">
        <v>320</v>
      </c>
      <c r="E190" s="170" t="s">
        <v>349</v>
      </c>
      <c r="F190" s="171" t="s">
        <v>350</v>
      </c>
      <c r="G190" s="172" t="s">
        <v>351</v>
      </c>
      <c r="H190" s="173">
        <v>7.5</v>
      </c>
      <c r="I190" s="174"/>
      <c r="J190" s="175">
        <f>ROUND(I190*H190,2)</f>
        <v>0</v>
      </c>
      <c r="K190" s="176"/>
      <c r="L190" s="177"/>
      <c r="M190" s="178" t="s">
        <v>1</v>
      </c>
      <c r="N190" s="179" t="s">
        <v>41</v>
      </c>
      <c r="P190" s="143">
        <f>O190*H190</f>
        <v>0</v>
      </c>
      <c r="Q190" s="143">
        <v>1E-3</v>
      </c>
      <c r="R190" s="143">
        <f>Q190*H190</f>
        <v>7.4999999999999997E-3</v>
      </c>
      <c r="S190" s="143">
        <v>0</v>
      </c>
      <c r="T190" s="144">
        <f>S190*H190</f>
        <v>0</v>
      </c>
      <c r="AR190" s="145" t="s">
        <v>188</v>
      </c>
      <c r="AT190" s="145" t="s">
        <v>320</v>
      </c>
      <c r="AU190" s="145" t="s">
        <v>86</v>
      </c>
      <c r="AY190" s="16" t="s">
        <v>146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6" t="s">
        <v>84</v>
      </c>
      <c r="BK190" s="146">
        <f>ROUND(I190*H190,2)</f>
        <v>0</v>
      </c>
      <c r="BL190" s="16" t="s">
        <v>167</v>
      </c>
      <c r="BM190" s="145" t="s">
        <v>693</v>
      </c>
    </row>
    <row r="191" spans="2:65" s="1" customFormat="1">
      <c r="B191" s="31"/>
      <c r="D191" s="147" t="s">
        <v>155</v>
      </c>
      <c r="F191" s="148" t="s">
        <v>350</v>
      </c>
      <c r="I191" s="149"/>
      <c r="L191" s="31"/>
      <c r="M191" s="150"/>
      <c r="T191" s="55"/>
      <c r="AT191" s="16" t="s">
        <v>155</v>
      </c>
      <c r="AU191" s="16" t="s">
        <v>86</v>
      </c>
    </row>
    <row r="192" spans="2:65" s="12" customFormat="1">
      <c r="B192" s="155"/>
      <c r="D192" s="147" t="s">
        <v>255</v>
      </c>
      <c r="E192" s="156" t="s">
        <v>1</v>
      </c>
      <c r="F192" s="157" t="s">
        <v>694</v>
      </c>
      <c r="H192" s="158">
        <v>7.5</v>
      </c>
      <c r="I192" s="159"/>
      <c r="L192" s="155"/>
      <c r="M192" s="160"/>
      <c r="T192" s="161"/>
      <c r="AT192" s="156" t="s">
        <v>255</v>
      </c>
      <c r="AU192" s="156" t="s">
        <v>86</v>
      </c>
      <c r="AV192" s="12" t="s">
        <v>86</v>
      </c>
      <c r="AW192" s="12" t="s">
        <v>33</v>
      </c>
      <c r="AX192" s="12" t="s">
        <v>84</v>
      </c>
      <c r="AY192" s="156" t="s">
        <v>146</v>
      </c>
    </row>
    <row r="193" spans="2:65" s="1" customFormat="1" ht="21.75" customHeight="1">
      <c r="B193" s="132"/>
      <c r="C193" s="133" t="s">
        <v>334</v>
      </c>
      <c r="D193" s="133" t="s">
        <v>149</v>
      </c>
      <c r="E193" s="134" t="s">
        <v>386</v>
      </c>
      <c r="F193" s="135" t="s">
        <v>387</v>
      </c>
      <c r="G193" s="136" t="s">
        <v>241</v>
      </c>
      <c r="H193" s="137">
        <v>375</v>
      </c>
      <c r="I193" s="138"/>
      <c r="J193" s="139">
        <f>ROUND(I193*H193,2)</f>
        <v>0</v>
      </c>
      <c r="K193" s="140"/>
      <c r="L193" s="31"/>
      <c r="M193" s="141" t="s">
        <v>1</v>
      </c>
      <c r="N193" s="142" t="s">
        <v>41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167</v>
      </c>
      <c r="AT193" s="145" t="s">
        <v>149</v>
      </c>
      <c r="AU193" s="145" t="s">
        <v>86</v>
      </c>
      <c r="AY193" s="16" t="s">
        <v>146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84</v>
      </c>
      <c r="BK193" s="146">
        <f>ROUND(I193*H193,2)</f>
        <v>0</v>
      </c>
      <c r="BL193" s="16" t="s">
        <v>167</v>
      </c>
      <c r="BM193" s="145" t="s">
        <v>695</v>
      </c>
    </row>
    <row r="194" spans="2:65" s="1" customFormat="1">
      <c r="B194" s="31"/>
      <c r="D194" s="147" t="s">
        <v>155</v>
      </c>
      <c r="F194" s="148" t="s">
        <v>387</v>
      </c>
      <c r="I194" s="149"/>
      <c r="L194" s="31"/>
      <c r="M194" s="150"/>
      <c r="T194" s="55"/>
      <c r="AT194" s="16" t="s">
        <v>155</v>
      </c>
      <c r="AU194" s="16" t="s">
        <v>86</v>
      </c>
    </row>
    <row r="195" spans="2:65" s="11" customFormat="1" ht="22.9" customHeight="1">
      <c r="B195" s="120"/>
      <c r="D195" s="121" t="s">
        <v>75</v>
      </c>
      <c r="E195" s="130" t="s">
        <v>86</v>
      </c>
      <c r="F195" s="130" t="s">
        <v>390</v>
      </c>
      <c r="I195" s="123"/>
      <c r="J195" s="131">
        <f>BK195</f>
        <v>0</v>
      </c>
      <c r="L195" s="120"/>
      <c r="M195" s="125"/>
      <c r="P195" s="126">
        <f>SUM(P196:P219)</f>
        <v>0</v>
      </c>
      <c r="R195" s="126">
        <f>SUM(R196:R219)</f>
        <v>1.5289850800000002</v>
      </c>
      <c r="T195" s="127">
        <f>SUM(T196:T219)</f>
        <v>0</v>
      </c>
      <c r="AR195" s="121" t="s">
        <v>84</v>
      </c>
      <c r="AT195" s="128" t="s">
        <v>75</v>
      </c>
      <c r="AU195" s="128" t="s">
        <v>84</v>
      </c>
      <c r="AY195" s="121" t="s">
        <v>146</v>
      </c>
      <c r="BK195" s="129">
        <f>SUM(BK196:BK219)</f>
        <v>0</v>
      </c>
    </row>
    <row r="196" spans="2:65" s="1" customFormat="1" ht="24.2" customHeight="1">
      <c r="B196" s="132"/>
      <c r="C196" s="133" t="s">
        <v>7</v>
      </c>
      <c r="D196" s="133" t="s">
        <v>149</v>
      </c>
      <c r="E196" s="134" t="s">
        <v>563</v>
      </c>
      <c r="F196" s="135" t="s">
        <v>564</v>
      </c>
      <c r="G196" s="136" t="s">
        <v>263</v>
      </c>
      <c r="H196" s="137">
        <v>0.78200000000000003</v>
      </c>
      <c r="I196" s="138"/>
      <c r="J196" s="139">
        <f>ROUND(I196*H196,2)</f>
        <v>0</v>
      </c>
      <c r="K196" s="140"/>
      <c r="L196" s="31"/>
      <c r="M196" s="141" t="s">
        <v>1</v>
      </c>
      <c r="N196" s="142" t="s">
        <v>41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167</v>
      </c>
      <c r="AT196" s="145" t="s">
        <v>149</v>
      </c>
      <c r="AU196" s="145" t="s">
        <v>86</v>
      </c>
      <c r="AY196" s="16" t="s">
        <v>146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6" t="s">
        <v>84</v>
      </c>
      <c r="BK196" s="146">
        <f>ROUND(I196*H196,2)</f>
        <v>0</v>
      </c>
      <c r="BL196" s="16" t="s">
        <v>167</v>
      </c>
      <c r="BM196" s="145" t="s">
        <v>696</v>
      </c>
    </row>
    <row r="197" spans="2:65" s="1" customFormat="1">
      <c r="B197" s="31"/>
      <c r="D197" s="147" t="s">
        <v>155</v>
      </c>
      <c r="F197" s="148" t="s">
        <v>564</v>
      </c>
      <c r="I197" s="149"/>
      <c r="L197" s="31"/>
      <c r="M197" s="150"/>
      <c r="T197" s="55"/>
      <c r="AT197" s="16" t="s">
        <v>155</v>
      </c>
      <c r="AU197" s="16" t="s">
        <v>86</v>
      </c>
    </row>
    <row r="198" spans="2:65" s="1" customFormat="1" ht="24.2" customHeight="1">
      <c r="B198" s="132"/>
      <c r="C198" s="133" t="s">
        <v>344</v>
      </c>
      <c r="D198" s="133" t="s">
        <v>149</v>
      </c>
      <c r="E198" s="134" t="s">
        <v>566</v>
      </c>
      <c r="F198" s="135" t="s">
        <v>567</v>
      </c>
      <c r="G198" s="136" t="s">
        <v>263</v>
      </c>
      <c r="H198" s="137">
        <v>0.78200000000000003</v>
      </c>
      <c r="I198" s="138"/>
      <c r="J198" s="139">
        <f>ROUND(I198*H198,2)</f>
        <v>0</v>
      </c>
      <c r="K198" s="140"/>
      <c r="L198" s="31"/>
      <c r="M198" s="141" t="s">
        <v>1</v>
      </c>
      <c r="N198" s="142" t="s">
        <v>41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167</v>
      </c>
      <c r="AT198" s="145" t="s">
        <v>149</v>
      </c>
      <c r="AU198" s="145" t="s">
        <v>86</v>
      </c>
      <c r="AY198" s="16" t="s">
        <v>146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6" t="s">
        <v>84</v>
      </c>
      <c r="BK198" s="146">
        <f>ROUND(I198*H198,2)</f>
        <v>0</v>
      </c>
      <c r="BL198" s="16" t="s">
        <v>167</v>
      </c>
      <c r="BM198" s="145" t="s">
        <v>697</v>
      </c>
    </row>
    <row r="199" spans="2:65" s="1" customFormat="1">
      <c r="B199" s="31"/>
      <c r="D199" s="147" t="s">
        <v>155</v>
      </c>
      <c r="F199" s="148" t="s">
        <v>567</v>
      </c>
      <c r="I199" s="149"/>
      <c r="L199" s="31"/>
      <c r="M199" s="150"/>
      <c r="T199" s="55"/>
      <c r="AT199" s="16" t="s">
        <v>155</v>
      </c>
      <c r="AU199" s="16" t="s">
        <v>86</v>
      </c>
    </row>
    <row r="200" spans="2:65" s="1" customFormat="1">
      <c r="B200" s="31"/>
      <c r="D200" s="147" t="s">
        <v>156</v>
      </c>
      <c r="F200" s="151" t="s">
        <v>698</v>
      </c>
      <c r="I200" s="149"/>
      <c r="L200" s="31"/>
      <c r="M200" s="150"/>
      <c r="T200" s="55"/>
      <c r="AT200" s="16" t="s">
        <v>156</v>
      </c>
      <c r="AU200" s="16" t="s">
        <v>86</v>
      </c>
    </row>
    <row r="201" spans="2:65" s="1" customFormat="1" ht="16.5" customHeight="1">
      <c r="B201" s="132"/>
      <c r="C201" s="133" t="s">
        <v>348</v>
      </c>
      <c r="D201" s="133" t="s">
        <v>149</v>
      </c>
      <c r="E201" s="134" t="s">
        <v>570</v>
      </c>
      <c r="F201" s="135" t="s">
        <v>571</v>
      </c>
      <c r="G201" s="136" t="s">
        <v>241</v>
      </c>
      <c r="H201" s="137">
        <v>4.59</v>
      </c>
      <c r="I201" s="138"/>
      <c r="J201" s="139">
        <f>ROUND(I201*H201,2)</f>
        <v>0</v>
      </c>
      <c r="K201" s="140"/>
      <c r="L201" s="31"/>
      <c r="M201" s="141" t="s">
        <v>1</v>
      </c>
      <c r="N201" s="142" t="s">
        <v>41</v>
      </c>
      <c r="P201" s="143">
        <f>O201*H201</f>
        <v>0</v>
      </c>
      <c r="Q201" s="143">
        <v>3.5099999999999999E-2</v>
      </c>
      <c r="R201" s="143">
        <f>Q201*H201</f>
        <v>0.161109</v>
      </c>
      <c r="S201" s="143">
        <v>0</v>
      </c>
      <c r="T201" s="144">
        <f>S201*H201</f>
        <v>0</v>
      </c>
      <c r="AR201" s="145" t="s">
        <v>167</v>
      </c>
      <c r="AT201" s="145" t="s">
        <v>149</v>
      </c>
      <c r="AU201" s="145" t="s">
        <v>86</v>
      </c>
      <c r="AY201" s="16" t="s">
        <v>146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6" t="s">
        <v>84</v>
      </c>
      <c r="BK201" s="146">
        <f>ROUND(I201*H201,2)</f>
        <v>0</v>
      </c>
      <c r="BL201" s="16" t="s">
        <v>167</v>
      </c>
      <c r="BM201" s="145" t="s">
        <v>699</v>
      </c>
    </row>
    <row r="202" spans="2:65" s="1" customFormat="1">
      <c r="B202" s="31"/>
      <c r="D202" s="147" t="s">
        <v>155</v>
      </c>
      <c r="F202" s="148" t="s">
        <v>571</v>
      </c>
      <c r="I202" s="149"/>
      <c r="L202" s="31"/>
      <c r="M202" s="150"/>
      <c r="T202" s="55"/>
      <c r="AT202" s="16" t="s">
        <v>155</v>
      </c>
      <c r="AU202" s="16" t="s">
        <v>86</v>
      </c>
    </row>
    <row r="203" spans="2:65" s="12" customFormat="1">
      <c r="B203" s="155"/>
      <c r="D203" s="147" t="s">
        <v>255</v>
      </c>
      <c r="E203" s="156" t="s">
        <v>1</v>
      </c>
      <c r="F203" s="157" t="s">
        <v>573</v>
      </c>
      <c r="H203" s="158">
        <v>4.5999999999999996</v>
      </c>
      <c r="I203" s="159"/>
      <c r="L203" s="155"/>
      <c r="M203" s="160"/>
      <c r="T203" s="161"/>
      <c r="AT203" s="156" t="s">
        <v>255</v>
      </c>
      <c r="AU203" s="156" t="s">
        <v>86</v>
      </c>
      <c r="AV203" s="12" t="s">
        <v>86</v>
      </c>
      <c r="AW203" s="12" t="s">
        <v>33</v>
      </c>
      <c r="AX203" s="12" t="s">
        <v>76</v>
      </c>
      <c r="AY203" s="156" t="s">
        <v>146</v>
      </c>
    </row>
    <row r="204" spans="2:65" s="12" customFormat="1">
      <c r="B204" s="155"/>
      <c r="D204" s="147" t="s">
        <v>255</v>
      </c>
      <c r="E204" s="156" t="s">
        <v>1</v>
      </c>
      <c r="F204" s="157" t="s">
        <v>574</v>
      </c>
      <c r="H204" s="158">
        <v>0.8</v>
      </c>
      <c r="I204" s="159"/>
      <c r="L204" s="155"/>
      <c r="M204" s="160"/>
      <c r="T204" s="161"/>
      <c r="AT204" s="156" t="s">
        <v>255</v>
      </c>
      <c r="AU204" s="156" t="s">
        <v>86</v>
      </c>
      <c r="AV204" s="12" t="s">
        <v>86</v>
      </c>
      <c r="AW204" s="12" t="s">
        <v>33</v>
      </c>
      <c r="AX204" s="12" t="s">
        <v>76</v>
      </c>
      <c r="AY204" s="156" t="s">
        <v>146</v>
      </c>
    </row>
    <row r="205" spans="2:65" s="13" customFormat="1">
      <c r="B205" s="162"/>
      <c r="D205" s="147" t="s">
        <v>255</v>
      </c>
      <c r="E205" s="163" t="s">
        <v>1</v>
      </c>
      <c r="F205" s="164" t="s">
        <v>307</v>
      </c>
      <c r="H205" s="165">
        <v>5.3999999999999995</v>
      </c>
      <c r="I205" s="166"/>
      <c r="L205" s="162"/>
      <c r="M205" s="167"/>
      <c r="T205" s="168"/>
      <c r="AT205" s="163" t="s">
        <v>255</v>
      </c>
      <c r="AU205" s="163" t="s">
        <v>86</v>
      </c>
      <c r="AV205" s="13" t="s">
        <v>162</v>
      </c>
      <c r="AW205" s="13" t="s">
        <v>33</v>
      </c>
      <c r="AX205" s="13" t="s">
        <v>76</v>
      </c>
      <c r="AY205" s="163" t="s">
        <v>146</v>
      </c>
    </row>
    <row r="206" spans="2:65" s="12" customFormat="1">
      <c r="B206" s="155"/>
      <c r="D206" s="147" t="s">
        <v>255</v>
      </c>
      <c r="E206" s="156" t="s">
        <v>1</v>
      </c>
      <c r="F206" s="157" t="s">
        <v>700</v>
      </c>
      <c r="H206" s="158">
        <v>4.59</v>
      </c>
      <c r="I206" s="159"/>
      <c r="L206" s="155"/>
      <c r="M206" s="160"/>
      <c r="T206" s="161"/>
      <c r="AT206" s="156" t="s">
        <v>255</v>
      </c>
      <c r="AU206" s="156" t="s">
        <v>86</v>
      </c>
      <c r="AV206" s="12" t="s">
        <v>86</v>
      </c>
      <c r="AW206" s="12" t="s">
        <v>33</v>
      </c>
      <c r="AX206" s="12" t="s">
        <v>84</v>
      </c>
      <c r="AY206" s="156" t="s">
        <v>146</v>
      </c>
    </row>
    <row r="207" spans="2:65" s="1" customFormat="1" ht="24.2" customHeight="1">
      <c r="B207" s="132"/>
      <c r="C207" s="133" t="s">
        <v>354</v>
      </c>
      <c r="D207" s="133" t="s">
        <v>149</v>
      </c>
      <c r="E207" s="134" t="s">
        <v>576</v>
      </c>
      <c r="F207" s="135" t="s">
        <v>577</v>
      </c>
      <c r="G207" s="136" t="s">
        <v>263</v>
      </c>
      <c r="H207" s="137">
        <v>0.53</v>
      </c>
      <c r="I207" s="138"/>
      <c r="J207" s="139">
        <f>ROUND(I207*H207,2)</f>
        <v>0</v>
      </c>
      <c r="K207" s="140"/>
      <c r="L207" s="31"/>
      <c r="M207" s="141" t="s">
        <v>1</v>
      </c>
      <c r="N207" s="142" t="s">
        <v>41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167</v>
      </c>
      <c r="AT207" s="145" t="s">
        <v>149</v>
      </c>
      <c r="AU207" s="145" t="s">
        <v>86</v>
      </c>
      <c r="AY207" s="16" t="s">
        <v>146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6" t="s">
        <v>84</v>
      </c>
      <c r="BK207" s="146">
        <f>ROUND(I207*H207,2)</f>
        <v>0</v>
      </c>
      <c r="BL207" s="16" t="s">
        <v>167</v>
      </c>
      <c r="BM207" s="145" t="s">
        <v>701</v>
      </c>
    </row>
    <row r="208" spans="2:65" s="1" customFormat="1">
      <c r="B208" s="31"/>
      <c r="D208" s="147" t="s">
        <v>155</v>
      </c>
      <c r="F208" s="148" t="s">
        <v>577</v>
      </c>
      <c r="I208" s="149"/>
      <c r="L208" s="31"/>
      <c r="M208" s="150"/>
      <c r="T208" s="55"/>
      <c r="AT208" s="16" t="s">
        <v>155</v>
      </c>
      <c r="AU208" s="16" t="s">
        <v>86</v>
      </c>
    </row>
    <row r="209" spans="2:65" s="1" customFormat="1" ht="24.2" customHeight="1">
      <c r="B209" s="132"/>
      <c r="C209" s="133" t="s">
        <v>358</v>
      </c>
      <c r="D209" s="133" t="s">
        <v>149</v>
      </c>
      <c r="E209" s="134" t="s">
        <v>579</v>
      </c>
      <c r="F209" s="135" t="s">
        <v>580</v>
      </c>
      <c r="G209" s="136" t="s">
        <v>263</v>
      </c>
      <c r="H209" s="137">
        <v>0.53</v>
      </c>
      <c r="I209" s="138"/>
      <c r="J209" s="139">
        <f>ROUND(I209*H209,2)</f>
        <v>0</v>
      </c>
      <c r="K209" s="140"/>
      <c r="L209" s="31"/>
      <c r="M209" s="141" t="s">
        <v>1</v>
      </c>
      <c r="N209" s="142" t="s">
        <v>41</v>
      </c>
      <c r="P209" s="143">
        <f>O209*H209</f>
        <v>0</v>
      </c>
      <c r="Q209" s="143">
        <v>2.55328</v>
      </c>
      <c r="R209" s="143">
        <f>Q209*H209</f>
        <v>1.3532384000000002</v>
      </c>
      <c r="S209" s="143">
        <v>0</v>
      </c>
      <c r="T209" s="144">
        <f>S209*H209</f>
        <v>0</v>
      </c>
      <c r="AR209" s="145" t="s">
        <v>167</v>
      </c>
      <c r="AT209" s="145" t="s">
        <v>149</v>
      </c>
      <c r="AU209" s="145" t="s">
        <v>86</v>
      </c>
      <c r="AY209" s="16" t="s">
        <v>146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84</v>
      </c>
      <c r="BK209" s="146">
        <f>ROUND(I209*H209,2)</f>
        <v>0</v>
      </c>
      <c r="BL209" s="16" t="s">
        <v>167</v>
      </c>
      <c r="BM209" s="145" t="s">
        <v>702</v>
      </c>
    </row>
    <row r="210" spans="2:65" s="1" customFormat="1">
      <c r="B210" s="31"/>
      <c r="D210" s="147" t="s">
        <v>155</v>
      </c>
      <c r="F210" s="148" t="s">
        <v>580</v>
      </c>
      <c r="I210" s="149"/>
      <c r="L210" s="31"/>
      <c r="M210" s="150"/>
      <c r="T210" s="55"/>
      <c r="AT210" s="16" t="s">
        <v>155</v>
      </c>
      <c r="AU210" s="16" t="s">
        <v>86</v>
      </c>
    </row>
    <row r="211" spans="2:65" s="1" customFormat="1">
      <c r="B211" s="31"/>
      <c r="D211" s="147" t="s">
        <v>156</v>
      </c>
      <c r="F211" s="151" t="s">
        <v>703</v>
      </c>
      <c r="I211" s="149"/>
      <c r="L211" s="31"/>
      <c r="M211" s="150"/>
      <c r="T211" s="55"/>
      <c r="AT211" s="16" t="s">
        <v>156</v>
      </c>
      <c r="AU211" s="16" t="s">
        <v>86</v>
      </c>
    </row>
    <row r="212" spans="2:65" s="1" customFormat="1" ht="21.75" customHeight="1">
      <c r="B212" s="132"/>
      <c r="C212" s="133" t="s">
        <v>362</v>
      </c>
      <c r="D212" s="133" t="s">
        <v>149</v>
      </c>
      <c r="E212" s="134" t="s">
        <v>583</v>
      </c>
      <c r="F212" s="135" t="s">
        <v>584</v>
      </c>
      <c r="G212" s="136" t="s">
        <v>241</v>
      </c>
      <c r="H212" s="137">
        <v>3.1960000000000002</v>
      </c>
      <c r="I212" s="138"/>
      <c r="J212" s="139">
        <f>ROUND(I212*H212,2)</f>
        <v>0</v>
      </c>
      <c r="K212" s="140"/>
      <c r="L212" s="31"/>
      <c r="M212" s="141" t="s">
        <v>1</v>
      </c>
      <c r="N212" s="142" t="s">
        <v>41</v>
      </c>
      <c r="P212" s="143">
        <f>O212*H212</f>
        <v>0</v>
      </c>
      <c r="Q212" s="143">
        <v>4.5799999999999999E-3</v>
      </c>
      <c r="R212" s="143">
        <f>Q212*H212</f>
        <v>1.463768E-2</v>
      </c>
      <c r="S212" s="143">
        <v>0</v>
      </c>
      <c r="T212" s="144">
        <f>S212*H212</f>
        <v>0</v>
      </c>
      <c r="AR212" s="145" t="s">
        <v>167</v>
      </c>
      <c r="AT212" s="145" t="s">
        <v>149</v>
      </c>
      <c r="AU212" s="145" t="s">
        <v>86</v>
      </c>
      <c r="AY212" s="16" t="s">
        <v>146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6" t="s">
        <v>84</v>
      </c>
      <c r="BK212" s="146">
        <f>ROUND(I212*H212,2)</f>
        <v>0</v>
      </c>
      <c r="BL212" s="16" t="s">
        <v>167</v>
      </c>
      <c r="BM212" s="145" t="s">
        <v>704</v>
      </c>
    </row>
    <row r="213" spans="2:65" s="1" customFormat="1">
      <c r="B213" s="31"/>
      <c r="D213" s="147" t="s">
        <v>155</v>
      </c>
      <c r="F213" s="148" t="s">
        <v>584</v>
      </c>
      <c r="I213" s="149"/>
      <c r="L213" s="31"/>
      <c r="M213" s="150"/>
      <c r="T213" s="55"/>
      <c r="AT213" s="16" t="s">
        <v>155</v>
      </c>
      <c r="AU213" s="16" t="s">
        <v>86</v>
      </c>
    </row>
    <row r="214" spans="2:65" s="12" customFormat="1">
      <c r="B214" s="155"/>
      <c r="D214" s="147" t="s">
        <v>255</v>
      </c>
      <c r="E214" s="156" t="s">
        <v>1</v>
      </c>
      <c r="F214" s="157" t="s">
        <v>586</v>
      </c>
      <c r="H214" s="158">
        <v>0.64</v>
      </c>
      <c r="I214" s="159"/>
      <c r="L214" s="155"/>
      <c r="M214" s="160"/>
      <c r="T214" s="161"/>
      <c r="AT214" s="156" t="s">
        <v>255</v>
      </c>
      <c r="AU214" s="156" t="s">
        <v>86</v>
      </c>
      <c r="AV214" s="12" t="s">
        <v>86</v>
      </c>
      <c r="AW214" s="12" t="s">
        <v>33</v>
      </c>
      <c r="AX214" s="12" t="s">
        <v>76</v>
      </c>
      <c r="AY214" s="156" t="s">
        <v>146</v>
      </c>
    </row>
    <row r="215" spans="2:65" s="12" customFormat="1">
      <c r="B215" s="155"/>
      <c r="D215" s="147" t="s">
        <v>255</v>
      </c>
      <c r="E215" s="156" t="s">
        <v>1</v>
      </c>
      <c r="F215" s="157" t="s">
        <v>587</v>
      </c>
      <c r="H215" s="158">
        <v>3.12</v>
      </c>
      <c r="I215" s="159"/>
      <c r="L215" s="155"/>
      <c r="M215" s="160"/>
      <c r="T215" s="161"/>
      <c r="AT215" s="156" t="s">
        <v>255</v>
      </c>
      <c r="AU215" s="156" t="s">
        <v>86</v>
      </c>
      <c r="AV215" s="12" t="s">
        <v>86</v>
      </c>
      <c r="AW215" s="12" t="s">
        <v>33</v>
      </c>
      <c r="AX215" s="12" t="s">
        <v>76</v>
      </c>
      <c r="AY215" s="156" t="s">
        <v>146</v>
      </c>
    </row>
    <row r="216" spans="2:65" s="13" customFormat="1">
      <c r="B216" s="162"/>
      <c r="D216" s="147" t="s">
        <v>255</v>
      </c>
      <c r="E216" s="163" t="s">
        <v>1</v>
      </c>
      <c r="F216" s="164" t="s">
        <v>307</v>
      </c>
      <c r="H216" s="165">
        <v>3.7600000000000002</v>
      </c>
      <c r="I216" s="166"/>
      <c r="L216" s="162"/>
      <c r="M216" s="167"/>
      <c r="T216" s="168"/>
      <c r="AT216" s="163" t="s">
        <v>255</v>
      </c>
      <c r="AU216" s="163" t="s">
        <v>86</v>
      </c>
      <c r="AV216" s="13" t="s">
        <v>162</v>
      </c>
      <c r="AW216" s="13" t="s">
        <v>33</v>
      </c>
      <c r="AX216" s="13" t="s">
        <v>76</v>
      </c>
      <c r="AY216" s="163" t="s">
        <v>146</v>
      </c>
    </row>
    <row r="217" spans="2:65" s="12" customFormat="1">
      <c r="B217" s="155"/>
      <c r="D217" s="147" t="s">
        <v>255</v>
      </c>
      <c r="E217" s="156" t="s">
        <v>1</v>
      </c>
      <c r="F217" s="157" t="s">
        <v>705</v>
      </c>
      <c r="H217" s="158">
        <v>3.1960000000000002</v>
      </c>
      <c r="I217" s="159"/>
      <c r="L217" s="155"/>
      <c r="M217" s="160"/>
      <c r="T217" s="161"/>
      <c r="AT217" s="156" t="s">
        <v>255</v>
      </c>
      <c r="AU217" s="156" t="s">
        <v>86</v>
      </c>
      <c r="AV217" s="12" t="s">
        <v>86</v>
      </c>
      <c r="AW217" s="12" t="s">
        <v>33</v>
      </c>
      <c r="AX217" s="12" t="s">
        <v>84</v>
      </c>
      <c r="AY217" s="156" t="s">
        <v>146</v>
      </c>
    </row>
    <row r="218" spans="2:65" s="1" customFormat="1" ht="21.75" customHeight="1">
      <c r="B218" s="132"/>
      <c r="C218" s="133" t="s">
        <v>366</v>
      </c>
      <c r="D218" s="133" t="s">
        <v>149</v>
      </c>
      <c r="E218" s="134" t="s">
        <v>589</v>
      </c>
      <c r="F218" s="135" t="s">
        <v>590</v>
      </c>
      <c r="G218" s="136" t="s">
        <v>241</v>
      </c>
      <c r="H218" s="137">
        <v>3.1960000000000002</v>
      </c>
      <c r="I218" s="138"/>
      <c r="J218" s="139">
        <f>ROUND(I218*H218,2)</f>
        <v>0</v>
      </c>
      <c r="K218" s="140"/>
      <c r="L218" s="31"/>
      <c r="M218" s="141" t="s">
        <v>1</v>
      </c>
      <c r="N218" s="142" t="s">
        <v>41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167</v>
      </c>
      <c r="AT218" s="145" t="s">
        <v>149</v>
      </c>
      <c r="AU218" s="145" t="s">
        <v>86</v>
      </c>
      <c r="AY218" s="16" t="s">
        <v>146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6" t="s">
        <v>84</v>
      </c>
      <c r="BK218" s="146">
        <f>ROUND(I218*H218,2)</f>
        <v>0</v>
      </c>
      <c r="BL218" s="16" t="s">
        <v>167</v>
      </c>
      <c r="BM218" s="145" t="s">
        <v>706</v>
      </c>
    </row>
    <row r="219" spans="2:65" s="1" customFormat="1">
      <c r="B219" s="31"/>
      <c r="D219" s="147" t="s">
        <v>155</v>
      </c>
      <c r="F219" s="148" t="s">
        <v>590</v>
      </c>
      <c r="I219" s="149"/>
      <c r="L219" s="31"/>
      <c r="M219" s="150"/>
      <c r="T219" s="55"/>
      <c r="AT219" s="16" t="s">
        <v>155</v>
      </c>
      <c r="AU219" s="16" t="s">
        <v>86</v>
      </c>
    </row>
    <row r="220" spans="2:65" s="11" customFormat="1" ht="22.9" customHeight="1">
      <c r="B220" s="120"/>
      <c r="D220" s="121" t="s">
        <v>75</v>
      </c>
      <c r="E220" s="130" t="s">
        <v>167</v>
      </c>
      <c r="F220" s="130" t="s">
        <v>391</v>
      </c>
      <c r="I220" s="123"/>
      <c r="J220" s="131">
        <f>BK220</f>
        <v>0</v>
      </c>
      <c r="L220" s="120"/>
      <c r="M220" s="125"/>
      <c r="P220" s="126">
        <f>SUM(P221:P229)</f>
        <v>0</v>
      </c>
      <c r="R220" s="126">
        <f>SUM(R221:R229)</f>
        <v>0</v>
      </c>
      <c r="T220" s="127">
        <f>SUM(T221:T229)</f>
        <v>0</v>
      </c>
      <c r="AR220" s="121" t="s">
        <v>84</v>
      </c>
      <c r="AT220" s="128" t="s">
        <v>75</v>
      </c>
      <c r="AU220" s="128" t="s">
        <v>84</v>
      </c>
      <c r="AY220" s="121" t="s">
        <v>146</v>
      </c>
      <c r="BK220" s="129">
        <f>SUM(BK221:BK229)</f>
        <v>0</v>
      </c>
    </row>
    <row r="221" spans="2:65" s="1" customFormat="1" ht="33" customHeight="1">
      <c r="B221" s="132"/>
      <c r="C221" s="133" t="s">
        <v>371</v>
      </c>
      <c r="D221" s="133" t="s">
        <v>149</v>
      </c>
      <c r="E221" s="134" t="s">
        <v>393</v>
      </c>
      <c r="F221" s="135" t="s">
        <v>394</v>
      </c>
      <c r="G221" s="136" t="s">
        <v>241</v>
      </c>
      <c r="H221" s="137">
        <v>292.10000000000002</v>
      </c>
      <c r="I221" s="138"/>
      <c r="J221" s="139">
        <f>ROUND(I221*H221,2)</f>
        <v>0</v>
      </c>
      <c r="K221" s="140"/>
      <c r="L221" s="31"/>
      <c r="M221" s="141" t="s">
        <v>1</v>
      </c>
      <c r="N221" s="142" t="s">
        <v>41</v>
      </c>
      <c r="P221" s="143">
        <f>O221*H221</f>
        <v>0</v>
      </c>
      <c r="Q221" s="143">
        <v>0</v>
      </c>
      <c r="R221" s="143">
        <f>Q221*H221</f>
        <v>0</v>
      </c>
      <c r="S221" s="143">
        <v>0</v>
      </c>
      <c r="T221" s="144">
        <f>S221*H221</f>
        <v>0</v>
      </c>
      <c r="AR221" s="145" t="s">
        <v>167</v>
      </c>
      <c r="AT221" s="145" t="s">
        <v>149</v>
      </c>
      <c r="AU221" s="145" t="s">
        <v>86</v>
      </c>
      <c r="AY221" s="16" t="s">
        <v>146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6" t="s">
        <v>84</v>
      </c>
      <c r="BK221" s="146">
        <f>ROUND(I221*H221,2)</f>
        <v>0</v>
      </c>
      <c r="BL221" s="16" t="s">
        <v>167</v>
      </c>
      <c r="BM221" s="145" t="s">
        <v>707</v>
      </c>
    </row>
    <row r="222" spans="2:65" s="1" customFormat="1">
      <c r="B222" s="31"/>
      <c r="D222" s="147" t="s">
        <v>155</v>
      </c>
      <c r="F222" s="148" t="s">
        <v>394</v>
      </c>
      <c r="I222" s="149"/>
      <c r="L222" s="31"/>
      <c r="M222" s="150"/>
      <c r="T222" s="55"/>
      <c r="AT222" s="16" t="s">
        <v>155</v>
      </c>
      <c r="AU222" s="16" t="s">
        <v>86</v>
      </c>
    </row>
    <row r="223" spans="2:65" s="1" customFormat="1" ht="24.2" customHeight="1">
      <c r="B223" s="132"/>
      <c r="C223" s="133" t="s">
        <v>375</v>
      </c>
      <c r="D223" s="133" t="s">
        <v>149</v>
      </c>
      <c r="E223" s="134" t="s">
        <v>397</v>
      </c>
      <c r="F223" s="135" t="s">
        <v>398</v>
      </c>
      <c r="G223" s="136" t="s">
        <v>241</v>
      </c>
      <c r="H223" s="137">
        <v>1460.5</v>
      </c>
      <c r="I223" s="138"/>
      <c r="J223" s="139">
        <f>ROUND(I223*H223,2)</f>
        <v>0</v>
      </c>
      <c r="K223" s="140"/>
      <c r="L223" s="31"/>
      <c r="M223" s="141" t="s">
        <v>1</v>
      </c>
      <c r="N223" s="142" t="s">
        <v>41</v>
      </c>
      <c r="P223" s="143">
        <f>O223*H223</f>
        <v>0</v>
      </c>
      <c r="Q223" s="143">
        <v>0</v>
      </c>
      <c r="R223" s="143">
        <f>Q223*H223</f>
        <v>0</v>
      </c>
      <c r="S223" s="143">
        <v>0</v>
      </c>
      <c r="T223" s="144">
        <f>S223*H223</f>
        <v>0</v>
      </c>
      <c r="AR223" s="145" t="s">
        <v>167</v>
      </c>
      <c r="AT223" s="145" t="s">
        <v>149</v>
      </c>
      <c r="AU223" s="145" t="s">
        <v>86</v>
      </c>
      <c r="AY223" s="16" t="s">
        <v>146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6" t="s">
        <v>84</v>
      </c>
      <c r="BK223" s="146">
        <f>ROUND(I223*H223,2)</f>
        <v>0</v>
      </c>
      <c r="BL223" s="16" t="s">
        <v>167</v>
      </c>
      <c r="BM223" s="145" t="s">
        <v>708</v>
      </c>
    </row>
    <row r="224" spans="2:65" s="1" customFormat="1">
      <c r="B224" s="31"/>
      <c r="D224" s="147" t="s">
        <v>155</v>
      </c>
      <c r="F224" s="148" t="s">
        <v>398</v>
      </c>
      <c r="I224" s="149"/>
      <c r="L224" s="31"/>
      <c r="M224" s="150"/>
      <c r="T224" s="55"/>
      <c r="AT224" s="16" t="s">
        <v>155</v>
      </c>
      <c r="AU224" s="16" t="s">
        <v>86</v>
      </c>
    </row>
    <row r="225" spans="2:65" s="12" customFormat="1">
      <c r="B225" s="155"/>
      <c r="D225" s="147" t="s">
        <v>255</v>
      </c>
      <c r="E225" s="156" t="s">
        <v>1</v>
      </c>
      <c r="F225" s="157" t="s">
        <v>709</v>
      </c>
      <c r="H225" s="158">
        <v>1460.5</v>
      </c>
      <c r="I225" s="159"/>
      <c r="L225" s="155"/>
      <c r="M225" s="160"/>
      <c r="T225" s="161"/>
      <c r="AT225" s="156" t="s">
        <v>255</v>
      </c>
      <c r="AU225" s="156" t="s">
        <v>86</v>
      </c>
      <c r="AV225" s="12" t="s">
        <v>86</v>
      </c>
      <c r="AW225" s="12" t="s">
        <v>33</v>
      </c>
      <c r="AX225" s="12" t="s">
        <v>84</v>
      </c>
      <c r="AY225" s="156" t="s">
        <v>146</v>
      </c>
    </row>
    <row r="226" spans="2:65" s="1" customFormat="1" ht="24.2" customHeight="1">
      <c r="B226" s="132"/>
      <c r="C226" s="133" t="s">
        <v>380</v>
      </c>
      <c r="D226" s="133" t="s">
        <v>149</v>
      </c>
      <c r="E226" s="134" t="s">
        <v>592</v>
      </c>
      <c r="F226" s="135" t="s">
        <v>593</v>
      </c>
      <c r="G226" s="136" t="s">
        <v>241</v>
      </c>
      <c r="H226" s="137">
        <v>14.603</v>
      </c>
      <c r="I226" s="138"/>
      <c r="J226" s="139">
        <f>ROUND(I226*H226,2)</f>
        <v>0</v>
      </c>
      <c r="K226" s="140"/>
      <c r="L226" s="31"/>
      <c r="M226" s="141" t="s">
        <v>1</v>
      </c>
      <c r="N226" s="142" t="s">
        <v>41</v>
      </c>
      <c r="P226" s="143">
        <f>O226*H226</f>
        <v>0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AR226" s="145" t="s">
        <v>167</v>
      </c>
      <c r="AT226" s="145" t="s">
        <v>149</v>
      </c>
      <c r="AU226" s="145" t="s">
        <v>86</v>
      </c>
      <c r="AY226" s="16" t="s">
        <v>146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6" t="s">
        <v>84</v>
      </c>
      <c r="BK226" s="146">
        <f>ROUND(I226*H226,2)</f>
        <v>0</v>
      </c>
      <c r="BL226" s="16" t="s">
        <v>167</v>
      </c>
      <c r="BM226" s="145" t="s">
        <v>710</v>
      </c>
    </row>
    <row r="227" spans="2:65" s="1" customFormat="1">
      <c r="B227" s="31"/>
      <c r="D227" s="147" t="s">
        <v>155</v>
      </c>
      <c r="F227" s="148" t="s">
        <v>593</v>
      </c>
      <c r="I227" s="149"/>
      <c r="L227" s="31"/>
      <c r="M227" s="150"/>
      <c r="T227" s="55"/>
      <c r="AT227" s="16" t="s">
        <v>155</v>
      </c>
      <c r="AU227" s="16" t="s">
        <v>86</v>
      </c>
    </row>
    <row r="228" spans="2:65" s="1" customFormat="1">
      <c r="B228" s="31"/>
      <c r="D228" s="147" t="s">
        <v>156</v>
      </c>
      <c r="F228" s="151" t="s">
        <v>711</v>
      </c>
      <c r="I228" s="149"/>
      <c r="L228" s="31"/>
      <c r="M228" s="150"/>
      <c r="T228" s="55"/>
      <c r="AT228" s="16" t="s">
        <v>156</v>
      </c>
      <c r="AU228" s="16" t="s">
        <v>86</v>
      </c>
    </row>
    <row r="229" spans="2:65" s="12" customFormat="1">
      <c r="B229" s="155"/>
      <c r="D229" s="147" t="s">
        <v>255</v>
      </c>
      <c r="E229" s="156" t="s">
        <v>1</v>
      </c>
      <c r="F229" s="157" t="s">
        <v>712</v>
      </c>
      <c r="H229" s="158">
        <v>14.603</v>
      </c>
      <c r="I229" s="159"/>
      <c r="L229" s="155"/>
      <c r="M229" s="160"/>
      <c r="T229" s="161"/>
      <c r="AT229" s="156" t="s">
        <v>255</v>
      </c>
      <c r="AU229" s="156" t="s">
        <v>86</v>
      </c>
      <c r="AV229" s="12" t="s">
        <v>86</v>
      </c>
      <c r="AW229" s="12" t="s">
        <v>33</v>
      </c>
      <c r="AX229" s="12" t="s">
        <v>84</v>
      </c>
      <c r="AY229" s="156" t="s">
        <v>146</v>
      </c>
    </row>
    <row r="230" spans="2:65" s="11" customFormat="1" ht="22.9" customHeight="1">
      <c r="B230" s="120"/>
      <c r="D230" s="121" t="s">
        <v>75</v>
      </c>
      <c r="E230" s="130" t="s">
        <v>145</v>
      </c>
      <c r="F230" s="130" t="s">
        <v>406</v>
      </c>
      <c r="I230" s="123"/>
      <c r="J230" s="131">
        <f>BK230</f>
        <v>0</v>
      </c>
      <c r="L230" s="120"/>
      <c r="M230" s="125"/>
      <c r="P230" s="126">
        <f>SUM(P231:P266)</f>
        <v>0</v>
      </c>
      <c r="R230" s="126">
        <f>SUM(R231:R266)</f>
        <v>292.65348016000002</v>
      </c>
      <c r="T230" s="127">
        <f>SUM(T231:T266)</f>
        <v>0</v>
      </c>
      <c r="AR230" s="121" t="s">
        <v>84</v>
      </c>
      <c r="AT230" s="128" t="s">
        <v>75</v>
      </c>
      <c r="AU230" s="128" t="s">
        <v>84</v>
      </c>
      <c r="AY230" s="121" t="s">
        <v>146</v>
      </c>
      <c r="BK230" s="129">
        <f>SUM(BK231:BK266)</f>
        <v>0</v>
      </c>
    </row>
    <row r="231" spans="2:65" s="1" customFormat="1" ht="37.9" customHeight="1">
      <c r="B231" s="132"/>
      <c r="C231" s="133" t="s">
        <v>385</v>
      </c>
      <c r="D231" s="133" t="s">
        <v>149</v>
      </c>
      <c r="E231" s="134" t="s">
        <v>408</v>
      </c>
      <c r="F231" s="135" t="s">
        <v>409</v>
      </c>
      <c r="G231" s="136" t="s">
        <v>241</v>
      </c>
      <c r="H231" s="137">
        <v>365</v>
      </c>
      <c r="I231" s="138"/>
      <c r="J231" s="139">
        <f>ROUND(I231*H231,2)</f>
        <v>0</v>
      </c>
      <c r="K231" s="140"/>
      <c r="L231" s="31"/>
      <c r="M231" s="141" t="s">
        <v>1</v>
      </c>
      <c r="N231" s="142" t="s">
        <v>41</v>
      </c>
      <c r="P231" s="143">
        <f>O231*H231</f>
        <v>0</v>
      </c>
      <c r="Q231" s="143">
        <v>0</v>
      </c>
      <c r="R231" s="143">
        <f>Q231*H231</f>
        <v>0</v>
      </c>
      <c r="S231" s="143">
        <v>0</v>
      </c>
      <c r="T231" s="144">
        <f>S231*H231</f>
        <v>0</v>
      </c>
      <c r="AR231" s="145" t="s">
        <v>167</v>
      </c>
      <c r="AT231" s="145" t="s">
        <v>149</v>
      </c>
      <c r="AU231" s="145" t="s">
        <v>86</v>
      </c>
      <c r="AY231" s="16" t="s">
        <v>146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6" t="s">
        <v>84</v>
      </c>
      <c r="BK231" s="146">
        <f>ROUND(I231*H231,2)</f>
        <v>0</v>
      </c>
      <c r="BL231" s="16" t="s">
        <v>167</v>
      </c>
      <c r="BM231" s="145" t="s">
        <v>713</v>
      </c>
    </row>
    <row r="232" spans="2:65" s="1" customFormat="1">
      <c r="B232" s="31"/>
      <c r="D232" s="147" t="s">
        <v>155</v>
      </c>
      <c r="F232" s="148" t="s">
        <v>409</v>
      </c>
      <c r="I232" s="149"/>
      <c r="L232" s="31"/>
      <c r="M232" s="150"/>
      <c r="T232" s="55"/>
      <c r="AT232" s="16" t="s">
        <v>155</v>
      </c>
      <c r="AU232" s="16" t="s">
        <v>86</v>
      </c>
    </row>
    <row r="233" spans="2:65" s="1" customFormat="1">
      <c r="B233" s="31"/>
      <c r="D233" s="147" t="s">
        <v>156</v>
      </c>
      <c r="F233" s="151" t="s">
        <v>411</v>
      </c>
      <c r="I233" s="149"/>
      <c r="L233" s="31"/>
      <c r="M233" s="150"/>
      <c r="T233" s="55"/>
      <c r="AT233" s="16" t="s">
        <v>156</v>
      </c>
      <c r="AU233" s="16" t="s">
        <v>86</v>
      </c>
    </row>
    <row r="234" spans="2:65" s="12" customFormat="1">
      <c r="B234" s="155"/>
      <c r="D234" s="147" t="s">
        <v>255</v>
      </c>
      <c r="E234" s="156" t="s">
        <v>1</v>
      </c>
      <c r="F234" s="157" t="s">
        <v>714</v>
      </c>
      <c r="H234" s="158">
        <v>365</v>
      </c>
      <c r="I234" s="159"/>
      <c r="L234" s="155"/>
      <c r="M234" s="160"/>
      <c r="T234" s="161"/>
      <c r="AT234" s="156" t="s">
        <v>255</v>
      </c>
      <c r="AU234" s="156" t="s">
        <v>86</v>
      </c>
      <c r="AV234" s="12" t="s">
        <v>86</v>
      </c>
      <c r="AW234" s="12" t="s">
        <v>33</v>
      </c>
      <c r="AX234" s="12" t="s">
        <v>84</v>
      </c>
      <c r="AY234" s="156" t="s">
        <v>146</v>
      </c>
    </row>
    <row r="235" spans="2:65" s="1" customFormat="1" ht="21.75" customHeight="1">
      <c r="B235" s="132"/>
      <c r="C235" s="169" t="s">
        <v>392</v>
      </c>
      <c r="D235" s="169" t="s">
        <v>320</v>
      </c>
      <c r="E235" s="170" t="s">
        <v>415</v>
      </c>
      <c r="F235" s="171" t="s">
        <v>416</v>
      </c>
      <c r="G235" s="172" t="s">
        <v>302</v>
      </c>
      <c r="H235" s="173">
        <v>5.931</v>
      </c>
      <c r="I235" s="174"/>
      <c r="J235" s="175">
        <f>ROUND(I235*H235,2)</f>
        <v>0</v>
      </c>
      <c r="K235" s="176"/>
      <c r="L235" s="177"/>
      <c r="M235" s="178" t="s">
        <v>1</v>
      </c>
      <c r="N235" s="179" t="s">
        <v>41</v>
      </c>
      <c r="P235" s="143">
        <f>O235*H235</f>
        <v>0</v>
      </c>
      <c r="Q235" s="143">
        <v>1</v>
      </c>
      <c r="R235" s="143">
        <f>Q235*H235</f>
        <v>5.931</v>
      </c>
      <c r="S235" s="143">
        <v>0</v>
      </c>
      <c r="T235" s="144">
        <f>S235*H235</f>
        <v>0</v>
      </c>
      <c r="AR235" s="145" t="s">
        <v>188</v>
      </c>
      <c r="AT235" s="145" t="s">
        <v>320</v>
      </c>
      <c r="AU235" s="145" t="s">
        <v>86</v>
      </c>
      <c r="AY235" s="16" t="s">
        <v>146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6" t="s">
        <v>84</v>
      </c>
      <c r="BK235" s="146">
        <f>ROUND(I235*H235,2)</f>
        <v>0</v>
      </c>
      <c r="BL235" s="16" t="s">
        <v>167</v>
      </c>
      <c r="BM235" s="145" t="s">
        <v>715</v>
      </c>
    </row>
    <row r="236" spans="2:65" s="1" customFormat="1">
      <c r="B236" s="31"/>
      <c r="D236" s="147" t="s">
        <v>155</v>
      </c>
      <c r="F236" s="148" t="s">
        <v>416</v>
      </c>
      <c r="I236" s="149"/>
      <c r="L236" s="31"/>
      <c r="M236" s="150"/>
      <c r="T236" s="55"/>
      <c r="AT236" s="16" t="s">
        <v>155</v>
      </c>
      <c r="AU236" s="16" t="s">
        <v>86</v>
      </c>
    </row>
    <row r="237" spans="2:65" s="1" customFormat="1">
      <c r="B237" s="31"/>
      <c r="D237" s="147" t="s">
        <v>156</v>
      </c>
      <c r="F237" s="151" t="s">
        <v>418</v>
      </c>
      <c r="I237" s="149"/>
      <c r="L237" s="31"/>
      <c r="M237" s="150"/>
      <c r="T237" s="55"/>
      <c r="AT237" s="16" t="s">
        <v>156</v>
      </c>
      <c r="AU237" s="16" t="s">
        <v>86</v>
      </c>
    </row>
    <row r="238" spans="2:65" s="12" customFormat="1">
      <c r="B238" s="155"/>
      <c r="D238" s="147" t="s">
        <v>255</v>
      </c>
      <c r="E238" s="156" t="s">
        <v>1</v>
      </c>
      <c r="F238" s="157" t="s">
        <v>716</v>
      </c>
      <c r="H238" s="158">
        <v>5.931</v>
      </c>
      <c r="I238" s="159"/>
      <c r="L238" s="155"/>
      <c r="M238" s="160"/>
      <c r="T238" s="161"/>
      <c r="AT238" s="156" t="s">
        <v>255</v>
      </c>
      <c r="AU238" s="156" t="s">
        <v>86</v>
      </c>
      <c r="AV238" s="12" t="s">
        <v>86</v>
      </c>
      <c r="AW238" s="12" t="s">
        <v>33</v>
      </c>
      <c r="AX238" s="12" t="s">
        <v>84</v>
      </c>
      <c r="AY238" s="156" t="s">
        <v>146</v>
      </c>
    </row>
    <row r="239" spans="2:65" s="1" customFormat="1" ht="24.2" customHeight="1">
      <c r="B239" s="132"/>
      <c r="C239" s="133" t="s">
        <v>396</v>
      </c>
      <c r="D239" s="133" t="s">
        <v>149</v>
      </c>
      <c r="E239" s="134" t="s">
        <v>421</v>
      </c>
      <c r="F239" s="135" t="s">
        <v>422</v>
      </c>
      <c r="G239" s="136" t="s">
        <v>241</v>
      </c>
      <c r="H239" s="137">
        <v>1095</v>
      </c>
      <c r="I239" s="138"/>
      <c r="J239" s="139">
        <f>ROUND(I239*H239,2)</f>
        <v>0</v>
      </c>
      <c r="K239" s="140"/>
      <c r="L239" s="31"/>
      <c r="M239" s="141" t="s">
        <v>1</v>
      </c>
      <c r="N239" s="142" t="s">
        <v>41</v>
      </c>
      <c r="P239" s="143">
        <f>O239*H239</f>
        <v>0</v>
      </c>
      <c r="Q239" s="143">
        <v>0</v>
      </c>
      <c r="R239" s="143">
        <f>Q239*H239</f>
        <v>0</v>
      </c>
      <c r="S239" s="143">
        <v>0</v>
      </c>
      <c r="T239" s="144">
        <f>S239*H239</f>
        <v>0</v>
      </c>
      <c r="AR239" s="145" t="s">
        <v>167</v>
      </c>
      <c r="AT239" s="145" t="s">
        <v>149</v>
      </c>
      <c r="AU239" s="145" t="s">
        <v>86</v>
      </c>
      <c r="AY239" s="16" t="s">
        <v>146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6" t="s">
        <v>84</v>
      </c>
      <c r="BK239" s="146">
        <f>ROUND(I239*H239,2)</f>
        <v>0</v>
      </c>
      <c r="BL239" s="16" t="s">
        <v>167</v>
      </c>
      <c r="BM239" s="145" t="s">
        <v>717</v>
      </c>
    </row>
    <row r="240" spans="2:65" s="1" customFormat="1">
      <c r="B240" s="31"/>
      <c r="D240" s="147" t="s">
        <v>155</v>
      </c>
      <c r="F240" s="148" t="s">
        <v>422</v>
      </c>
      <c r="I240" s="149"/>
      <c r="L240" s="31"/>
      <c r="M240" s="150"/>
      <c r="T240" s="55"/>
      <c r="AT240" s="16" t="s">
        <v>155</v>
      </c>
      <c r="AU240" s="16" t="s">
        <v>86</v>
      </c>
    </row>
    <row r="241" spans="2:65" s="1" customFormat="1">
      <c r="B241" s="31"/>
      <c r="D241" s="147" t="s">
        <v>156</v>
      </c>
      <c r="F241" s="151" t="s">
        <v>424</v>
      </c>
      <c r="I241" s="149"/>
      <c r="L241" s="31"/>
      <c r="M241" s="150"/>
      <c r="T241" s="55"/>
      <c r="AT241" s="16" t="s">
        <v>156</v>
      </c>
      <c r="AU241" s="16" t="s">
        <v>86</v>
      </c>
    </row>
    <row r="242" spans="2:65" s="1" customFormat="1" ht="24.2" customHeight="1">
      <c r="B242" s="132"/>
      <c r="C242" s="133" t="s">
        <v>401</v>
      </c>
      <c r="D242" s="133" t="s">
        <v>149</v>
      </c>
      <c r="E242" s="134" t="s">
        <v>426</v>
      </c>
      <c r="F242" s="135" t="s">
        <v>427</v>
      </c>
      <c r="G242" s="136" t="s">
        <v>241</v>
      </c>
      <c r="H242" s="137">
        <v>1043</v>
      </c>
      <c r="I242" s="138"/>
      <c r="J242" s="139">
        <f>ROUND(I242*H242,2)</f>
        <v>0</v>
      </c>
      <c r="K242" s="140"/>
      <c r="L242" s="31"/>
      <c r="M242" s="141" t="s">
        <v>1</v>
      </c>
      <c r="N242" s="142" t="s">
        <v>41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AR242" s="145" t="s">
        <v>167</v>
      </c>
      <c r="AT242" s="145" t="s">
        <v>149</v>
      </c>
      <c r="AU242" s="145" t="s">
        <v>86</v>
      </c>
      <c r="AY242" s="16" t="s">
        <v>146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6" t="s">
        <v>84</v>
      </c>
      <c r="BK242" s="146">
        <f>ROUND(I242*H242,2)</f>
        <v>0</v>
      </c>
      <c r="BL242" s="16" t="s">
        <v>167</v>
      </c>
      <c r="BM242" s="145" t="s">
        <v>718</v>
      </c>
    </row>
    <row r="243" spans="2:65" s="1" customFormat="1">
      <c r="B243" s="31"/>
      <c r="D243" s="147" t="s">
        <v>155</v>
      </c>
      <c r="F243" s="148" t="s">
        <v>427</v>
      </c>
      <c r="I243" s="149"/>
      <c r="L243" s="31"/>
      <c r="M243" s="150"/>
      <c r="T243" s="55"/>
      <c r="AT243" s="16" t="s">
        <v>155</v>
      </c>
      <c r="AU243" s="16" t="s">
        <v>86</v>
      </c>
    </row>
    <row r="244" spans="2:65" s="1" customFormat="1">
      <c r="B244" s="31"/>
      <c r="D244" s="147" t="s">
        <v>156</v>
      </c>
      <c r="F244" s="151" t="s">
        <v>429</v>
      </c>
      <c r="I244" s="149"/>
      <c r="L244" s="31"/>
      <c r="M244" s="150"/>
      <c r="T244" s="55"/>
      <c r="AT244" s="16" t="s">
        <v>156</v>
      </c>
      <c r="AU244" s="16" t="s">
        <v>86</v>
      </c>
    </row>
    <row r="245" spans="2:65" s="1" customFormat="1" ht="33" customHeight="1">
      <c r="B245" s="132"/>
      <c r="C245" s="133" t="s">
        <v>407</v>
      </c>
      <c r="D245" s="133" t="s">
        <v>149</v>
      </c>
      <c r="E245" s="134" t="s">
        <v>432</v>
      </c>
      <c r="F245" s="135" t="s">
        <v>433</v>
      </c>
      <c r="G245" s="136" t="s">
        <v>241</v>
      </c>
      <c r="H245" s="137">
        <v>993</v>
      </c>
      <c r="I245" s="138"/>
      <c r="J245" s="139">
        <f>ROUND(I245*H245,2)</f>
        <v>0</v>
      </c>
      <c r="K245" s="140"/>
      <c r="L245" s="31"/>
      <c r="M245" s="141" t="s">
        <v>1</v>
      </c>
      <c r="N245" s="142" t="s">
        <v>41</v>
      </c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AR245" s="145" t="s">
        <v>167</v>
      </c>
      <c r="AT245" s="145" t="s">
        <v>149</v>
      </c>
      <c r="AU245" s="145" t="s">
        <v>86</v>
      </c>
      <c r="AY245" s="16" t="s">
        <v>146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6" t="s">
        <v>84</v>
      </c>
      <c r="BK245" s="146">
        <f>ROUND(I245*H245,2)</f>
        <v>0</v>
      </c>
      <c r="BL245" s="16" t="s">
        <v>167</v>
      </c>
      <c r="BM245" s="145" t="s">
        <v>719</v>
      </c>
    </row>
    <row r="246" spans="2:65" s="1" customFormat="1">
      <c r="B246" s="31"/>
      <c r="D246" s="147" t="s">
        <v>155</v>
      </c>
      <c r="F246" s="148" t="s">
        <v>433</v>
      </c>
      <c r="I246" s="149"/>
      <c r="L246" s="31"/>
      <c r="M246" s="150"/>
      <c r="T246" s="55"/>
      <c r="AT246" s="16" t="s">
        <v>155</v>
      </c>
      <c r="AU246" s="16" t="s">
        <v>86</v>
      </c>
    </row>
    <row r="247" spans="2:65" s="1" customFormat="1">
      <c r="B247" s="31"/>
      <c r="D247" s="147" t="s">
        <v>156</v>
      </c>
      <c r="F247" s="151" t="s">
        <v>435</v>
      </c>
      <c r="I247" s="149"/>
      <c r="L247" s="31"/>
      <c r="M247" s="150"/>
      <c r="T247" s="55"/>
      <c r="AT247" s="16" t="s">
        <v>156</v>
      </c>
      <c r="AU247" s="16" t="s">
        <v>86</v>
      </c>
    </row>
    <row r="248" spans="2:65" s="1" customFormat="1" ht="16.5" customHeight="1">
      <c r="B248" s="132"/>
      <c r="C248" s="133" t="s">
        <v>414</v>
      </c>
      <c r="D248" s="133" t="s">
        <v>149</v>
      </c>
      <c r="E248" s="134" t="s">
        <v>438</v>
      </c>
      <c r="F248" s="135" t="s">
        <v>439</v>
      </c>
      <c r="G248" s="136" t="s">
        <v>241</v>
      </c>
      <c r="H248" s="137">
        <v>183</v>
      </c>
      <c r="I248" s="138"/>
      <c r="J248" s="139">
        <f>ROUND(I248*H248,2)</f>
        <v>0</v>
      </c>
      <c r="K248" s="140"/>
      <c r="L248" s="31"/>
      <c r="M248" s="141" t="s">
        <v>1</v>
      </c>
      <c r="N248" s="142" t="s">
        <v>41</v>
      </c>
      <c r="P248" s="143">
        <f>O248*H248</f>
        <v>0</v>
      </c>
      <c r="Q248" s="143">
        <v>0.34499999999999997</v>
      </c>
      <c r="R248" s="143">
        <f>Q248*H248</f>
        <v>63.134999999999998</v>
      </c>
      <c r="S248" s="143">
        <v>0</v>
      </c>
      <c r="T248" s="144">
        <f>S248*H248</f>
        <v>0</v>
      </c>
      <c r="AR248" s="145" t="s">
        <v>167</v>
      </c>
      <c r="AT248" s="145" t="s">
        <v>149</v>
      </c>
      <c r="AU248" s="145" t="s">
        <v>86</v>
      </c>
      <c r="AY248" s="16" t="s">
        <v>146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6" t="s">
        <v>84</v>
      </c>
      <c r="BK248" s="146">
        <f>ROUND(I248*H248,2)</f>
        <v>0</v>
      </c>
      <c r="BL248" s="16" t="s">
        <v>167</v>
      </c>
      <c r="BM248" s="145" t="s">
        <v>720</v>
      </c>
    </row>
    <row r="249" spans="2:65" s="1" customFormat="1">
      <c r="B249" s="31"/>
      <c r="D249" s="147" t="s">
        <v>155</v>
      </c>
      <c r="F249" s="148" t="s">
        <v>439</v>
      </c>
      <c r="I249" s="149"/>
      <c r="L249" s="31"/>
      <c r="M249" s="150"/>
      <c r="T249" s="55"/>
      <c r="AT249" s="16" t="s">
        <v>155</v>
      </c>
      <c r="AU249" s="16" t="s">
        <v>86</v>
      </c>
    </row>
    <row r="250" spans="2:65" s="1" customFormat="1">
      <c r="B250" s="31"/>
      <c r="D250" s="147" t="s">
        <v>156</v>
      </c>
      <c r="F250" s="151" t="s">
        <v>441</v>
      </c>
      <c r="I250" s="149"/>
      <c r="L250" s="31"/>
      <c r="M250" s="150"/>
      <c r="T250" s="55"/>
      <c r="AT250" s="16" t="s">
        <v>156</v>
      </c>
      <c r="AU250" s="16" t="s">
        <v>86</v>
      </c>
    </row>
    <row r="251" spans="2:65" s="1" customFormat="1" ht="24.2" customHeight="1">
      <c r="B251" s="132"/>
      <c r="C251" s="133" t="s">
        <v>420</v>
      </c>
      <c r="D251" s="133" t="s">
        <v>149</v>
      </c>
      <c r="E251" s="134" t="s">
        <v>444</v>
      </c>
      <c r="F251" s="135" t="s">
        <v>445</v>
      </c>
      <c r="G251" s="136" t="s">
        <v>241</v>
      </c>
      <c r="H251" s="137">
        <v>1043</v>
      </c>
      <c r="I251" s="138"/>
      <c r="J251" s="139">
        <f>ROUND(I251*H251,2)</f>
        <v>0</v>
      </c>
      <c r="K251" s="140"/>
      <c r="L251" s="31"/>
      <c r="M251" s="141" t="s">
        <v>1</v>
      </c>
      <c r="N251" s="142" t="s">
        <v>41</v>
      </c>
      <c r="P251" s="143">
        <f>O251*H251</f>
        <v>0</v>
      </c>
      <c r="Q251" s="143">
        <v>0</v>
      </c>
      <c r="R251" s="143">
        <f>Q251*H251</f>
        <v>0</v>
      </c>
      <c r="S251" s="143">
        <v>0</v>
      </c>
      <c r="T251" s="144">
        <f>S251*H251</f>
        <v>0</v>
      </c>
      <c r="AR251" s="145" t="s">
        <v>167</v>
      </c>
      <c r="AT251" s="145" t="s">
        <v>149</v>
      </c>
      <c r="AU251" s="145" t="s">
        <v>86</v>
      </c>
      <c r="AY251" s="16" t="s">
        <v>146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6" t="s">
        <v>84</v>
      </c>
      <c r="BK251" s="146">
        <f>ROUND(I251*H251,2)</f>
        <v>0</v>
      </c>
      <c r="BL251" s="16" t="s">
        <v>167</v>
      </c>
      <c r="BM251" s="145" t="s">
        <v>721</v>
      </c>
    </row>
    <row r="252" spans="2:65" s="1" customFormat="1">
      <c r="B252" s="31"/>
      <c r="D252" s="147" t="s">
        <v>155</v>
      </c>
      <c r="F252" s="148" t="s">
        <v>445</v>
      </c>
      <c r="I252" s="149"/>
      <c r="L252" s="31"/>
      <c r="M252" s="150"/>
      <c r="T252" s="55"/>
      <c r="AT252" s="16" t="s">
        <v>155</v>
      </c>
      <c r="AU252" s="16" t="s">
        <v>86</v>
      </c>
    </row>
    <row r="253" spans="2:65" s="1" customFormat="1">
      <c r="B253" s="31"/>
      <c r="D253" s="147" t="s">
        <v>156</v>
      </c>
      <c r="F253" s="151" t="s">
        <v>447</v>
      </c>
      <c r="I253" s="149"/>
      <c r="L253" s="31"/>
      <c r="M253" s="150"/>
      <c r="T253" s="55"/>
      <c r="AT253" s="16" t="s">
        <v>156</v>
      </c>
      <c r="AU253" s="16" t="s">
        <v>86</v>
      </c>
    </row>
    <row r="254" spans="2:65" s="1" customFormat="1" ht="24.2" customHeight="1">
      <c r="B254" s="132"/>
      <c r="C254" s="133" t="s">
        <v>425</v>
      </c>
      <c r="D254" s="133" t="s">
        <v>149</v>
      </c>
      <c r="E254" s="134" t="s">
        <v>450</v>
      </c>
      <c r="F254" s="135" t="s">
        <v>451</v>
      </c>
      <c r="G254" s="136" t="s">
        <v>241</v>
      </c>
      <c r="H254" s="137">
        <v>993</v>
      </c>
      <c r="I254" s="138"/>
      <c r="J254" s="139">
        <f>ROUND(I254*H254,2)</f>
        <v>0</v>
      </c>
      <c r="K254" s="140"/>
      <c r="L254" s="31"/>
      <c r="M254" s="141" t="s">
        <v>1</v>
      </c>
      <c r="N254" s="142" t="s">
        <v>41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167</v>
      </c>
      <c r="AT254" s="145" t="s">
        <v>149</v>
      </c>
      <c r="AU254" s="145" t="s">
        <v>86</v>
      </c>
      <c r="AY254" s="16" t="s">
        <v>146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6" t="s">
        <v>84</v>
      </c>
      <c r="BK254" s="146">
        <f>ROUND(I254*H254,2)</f>
        <v>0</v>
      </c>
      <c r="BL254" s="16" t="s">
        <v>167</v>
      </c>
      <c r="BM254" s="145" t="s">
        <v>722</v>
      </c>
    </row>
    <row r="255" spans="2:65" s="1" customFormat="1">
      <c r="B255" s="31"/>
      <c r="D255" s="147" t="s">
        <v>155</v>
      </c>
      <c r="F255" s="148" t="s">
        <v>451</v>
      </c>
      <c r="I255" s="149"/>
      <c r="L255" s="31"/>
      <c r="M255" s="150"/>
      <c r="T255" s="55"/>
      <c r="AT255" s="16" t="s">
        <v>155</v>
      </c>
      <c r="AU255" s="16" t="s">
        <v>86</v>
      </c>
    </row>
    <row r="256" spans="2:65" s="1" customFormat="1">
      <c r="B256" s="31"/>
      <c r="D256" s="147" t="s">
        <v>156</v>
      </c>
      <c r="F256" s="151" t="s">
        <v>453</v>
      </c>
      <c r="I256" s="149"/>
      <c r="L256" s="31"/>
      <c r="M256" s="150"/>
      <c r="T256" s="55"/>
      <c r="AT256" s="16" t="s">
        <v>156</v>
      </c>
      <c r="AU256" s="16" t="s">
        <v>86</v>
      </c>
    </row>
    <row r="257" spans="2:65" s="1" customFormat="1" ht="33" customHeight="1">
      <c r="B257" s="132"/>
      <c r="C257" s="133" t="s">
        <v>431</v>
      </c>
      <c r="D257" s="133" t="s">
        <v>149</v>
      </c>
      <c r="E257" s="134" t="s">
        <v>456</v>
      </c>
      <c r="F257" s="135" t="s">
        <v>457</v>
      </c>
      <c r="G257" s="136" t="s">
        <v>241</v>
      </c>
      <c r="H257" s="137">
        <v>946</v>
      </c>
      <c r="I257" s="138"/>
      <c r="J257" s="139">
        <f>ROUND(I257*H257,2)</f>
        <v>0</v>
      </c>
      <c r="K257" s="140"/>
      <c r="L257" s="31"/>
      <c r="M257" s="141" t="s">
        <v>1</v>
      </c>
      <c r="N257" s="142" t="s">
        <v>41</v>
      </c>
      <c r="P257" s="143">
        <f>O257*H257</f>
        <v>0</v>
      </c>
      <c r="Q257" s="143">
        <v>0</v>
      </c>
      <c r="R257" s="143">
        <f>Q257*H257</f>
        <v>0</v>
      </c>
      <c r="S257" s="143">
        <v>0</v>
      </c>
      <c r="T257" s="144">
        <f>S257*H257</f>
        <v>0</v>
      </c>
      <c r="AR257" s="145" t="s">
        <v>167</v>
      </c>
      <c r="AT257" s="145" t="s">
        <v>149</v>
      </c>
      <c r="AU257" s="145" t="s">
        <v>86</v>
      </c>
      <c r="AY257" s="16" t="s">
        <v>146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6" t="s">
        <v>84</v>
      </c>
      <c r="BK257" s="146">
        <f>ROUND(I257*H257,2)</f>
        <v>0</v>
      </c>
      <c r="BL257" s="16" t="s">
        <v>167</v>
      </c>
      <c r="BM257" s="145" t="s">
        <v>723</v>
      </c>
    </row>
    <row r="258" spans="2:65" s="1" customFormat="1">
      <c r="B258" s="31"/>
      <c r="D258" s="147" t="s">
        <v>155</v>
      </c>
      <c r="F258" s="148" t="s">
        <v>457</v>
      </c>
      <c r="I258" s="149"/>
      <c r="L258" s="31"/>
      <c r="M258" s="150"/>
      <c r="T258" s="55"/>
      <c r="AT258" s="16" t="s">
        <v>155</v>
      </c>
      <c r="AU258" s="16" t="s">
        <v>86</v>
      </c>
    </row>
    <row r="259" spans="2:65" s="1" customFormat="1">
      <c r="B259" s="31"/>
      <c r="D259" s="147" t="s">
        <v>156</v>
      </c>
      <c r="F259" s="151" t="s">
        <v>459</v>
      </c>
      <c r="I259" s="149"/>
      <c r="L259" s="31"/>
      <c r="M259" s="150"/>
      <c r="T259" s="55"/>
      <c r="AT259" s="16" t="s">
        <v>156</v>
      </c>
      <c r="AU259" s="16" t="s">
        <v>86</v>
      </c>
    </row>
    <row r="260" spans="2:65" s="1" customFormat="1" ht="24.2" customHeight="1">
      <c r="B260" s="132"/>
      <c r="C260" s="133" t="s">
        <v>437</v>
      </c>
      <c r="D260" s="133" t="s">
        <v>149</v>
      </c>
      <c r="E260" s="134" t="s">
        <v>462</v>
      </c>
      <c r="F260" s="135" t="s">
        <v>463</v>
      </c>
      <c r="G260" s="136" t="s">
        <v>241</v>
      </c>
      <c r="H260" s="137">
        <v>292.10399999999998</v>
      </c>
      <c r="I260" s="138"/>
      <c r="J260" s="139">
        <f>ROUND(I260*H260,2)</f>
        <v>0</v>
      </c>
      <c r="K260" s="140"/>
      <c r="L260" s="31"/>
      <c r="M260" s="141" t="s">
        <v>1</v>
      </c>
      <c r="N260" s="142" t="s">
        <v>41</v>
      </c>
      <c r="P260" s="143">
        <f>O260*H260</f>
        <v>0</v>
      </c>
      <c r="Q260" s="143">
        <v>0.61404000000000003</v>
      </c>
      <c r="R260" s="143">
        <f>Q260*H260</f>
        <v>179.36354016000001</v>
      </c>
      <c r="S260" s="143">
        <v>0</v>
      </c>
      <c r="T260" s="144">
        <f>S260*H260</f>
        <v>0</v>
      </c>
      <c r="AR260" s="145" t="s">
        <v>167</v>
      </c>
      <c r="AT260" s="145" t="s">
        <v>149</v>
      </c>
      <c r="AU260" s="145" t="s">
        <v>86</v>
      </c>
      <c r="AY260" s="16" t="s">
        <v>146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6" t="s">
        <v>84</v>
      </c>
      <c r="BK260" s="146">
        <f>ROUND(I260*H260,2)</f>
        <v>0</v>
      </c>
      <c r="BL260" s="16" t="s">
        <v>167</v>
      </c>
      <c r="BM260" s="145" t="s">
        <v>724</v>
      </c>
    </row>
    <row r="261" spans="2:65" s="1" customFormat="1">
      <c r="B261" s="31"/>
      <c r="D261" s="147" t="s">
        <v>155</v>
      </c>
      <c r="F261" s="148" t="s">
        <v>463</v>
      </c>
      <c r="I261" s="149"/>
      <c r="L261" s="31"/>
      <c r="M261" s="150"/>
      <c r="T261" s="55"/>
      <c r="AT261" s="16" t="s">
        <v>155</v>
      </c>
      <c r="AU261" s="16" t="s">
        <v>86</v>
      </c>
    </row>
    <row r="262" spans="2:65" s="1" customFormat="1">
      <c r="B262" s="31"/>
      <c r="D262" s="147" t="s">
        <v>156</v>
      </c>
      <c r="F262" s="151" t="s">
        <v>725</v>
      </c>
      <c r="I262" s="149"/>
      <c r="L262" s="31"/>
      <c r="M262" s="150"/>
      <c r="T262" s="55"/>
      <c r="AT262" s="16" t="s">
        <v>156</v>
      </c>
      <c r="AU262" s="16" t="s">
        <v>86</v>
      </c>
    </row>
    <row r="263" spans="2:65" s="12" customFormat="1">
      <c r="B263" s="155"/>
      <c r="D263" s="147" t="s">
        <v>255</v>
      </c>
      <c r="E263" s="156" t="s">
        <v>1</v>
      </c>
      <c r="F263" s="157" t="s">
        <v>726</v>
      </c>
      <c r="H263" s="158">
        <v>292.10399999999998</v>
      </c>
      <c r="I263" s="159"/>
      <c r="L263" s="155"/>
      <c r="M263" s="160"/>
      <c r="T263" s="161"/>
      <c r="AT263" s="156" t="s">
        <v>255</v>
      </c>
      <c r="AU263" s="156" t="s">
        <v>86</v>
      </c>
      <c r="AV263" s="12" t="s">
        <v>86</v>
      </c>
      <c r="AW263" s="12" t="s">
        <v>33</v>
      </c>
      <c r="AX263" s="12" t="s">
        <v>84</v>
      </c>
      <c r="AY263" s="156" t="s">
        <v>146</v>
      </c>
    </row>
    <row r="264" spans="2:65" s="1" customFormat="1" ht="24.2" customHeight="1">
      <c r="B264" s="132"/>
      <c r="C264" s="133" t="s">
        <v>443</v>
      </c>
      <c r="D264" s="133" t="s">
        <v>149</v>
      </c>
      <c r="E264" s="134" t="s">
        <v>468</v>
      </c>
      <c r="F264" s="135" t="s">
        <v>469</v>
      </c>
      <c r="G264" s="136" t="s">
        <v>241</v>
      </c>
      <c r="H264" s="137">
        <v>292.10000000000002</v>
      </c>
      <c r="I264" s="138"/>
      <c r="J264" s="139">
        <f>ROUND(I264*H264,2)</f>
        <v>0</v>
      </c>
      <c r="K264" s="140"/>
      <c r="L264" s="31"/>
      <c r="M264" s="141" t="s">
        <v>1</v>
      </c>
      <c r="N264" s="142" t="s">
        <v>41</v>
      </c>
      <c r="P264" s="143">
        <f>O264*H264</f>
        <v>0</v>
      </c>
      <c r="Q264" s="143">
        <v>0.15140000000000001</v>
      </c>
      <c r="R264" s="143">
        <f>Q264*H264</f>
        <v>44.223940000000006</v>
      </c>
      <c r="S264" s="143">
        <v>0</v>
      </c>
      <c r="T264" s="144">
        <f>S264*H264</f>
        <v>0</v>
      </c>
      <c r="AR264" s="145" t="s">
        <v>167</v>
      </c>
      <c r="AT264" s="145" t="s">
        <v>149</v>
      </c>
      <c r="AU264" s="145" t="s">
        <v>86</v>
      </c>
      <c r="AY264" s="16" t="s">
        <v>146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6" t="s">
        <v>84</v>
      </c>
      <c r="BK264" s="146">
        <f>ROUND(I264*H264,2)</f>
        <v>0</v>
      </c>
      <c r="BL264" s="16" t="s">
        <v>167</v>
      </c>
      <c r="BM264" s="145" t="s">
        <v>727</v>
      </c>
    </row>
    <row r="265" spans="2:65" s="1" customFormat="1">
      <c r="B265" s="31"/>
      <c r="D265" s="147" t="s">
        <v>155</v>
      </c>
      <c r="F265" s="148" t="s">
        <v>469</v>
      </c>
      <c r="I265" s="149"/>
      <c r="L265" s="31"/>
      <c r="M265" s="150"/>
      <c r="T265" s="55"/>
      <c r="AT265" s="16" t="s">
        <v>155</v>
      </c>
      <c r="AU265" s="16" t="s">
        <v>86</v>
      </c>
    </row>
    <row r="266" spans="2:65" s="1" customFormat="1">
      <c r="B266" s="31"/>
      <c r="D266" s="147" t="s">
        <v>156</v>
      </c>
      <c r="F266" s="151" t="s">
        <v>471</v>
      </c>
      <c r="I266" s="149"/>
      <c r="L266" s="31"/>
      <c r="M266" s="150"/>
      <c r="T266" s="55"/>
      <c r="AT266" s="16" t="s">
        <v>156</v>
      </c>
      <c r="AU266" s="16" t="s">
        <v>86</v>
      </c>
    </row>
    <row r="267" spans="2:65" s="11" customFormat="1" ht="22.9" customHeight="1">
      <c r="B267" s="120"/>
      <c r="D267" s="121" t="s">
        <v>75</v>
      </c>
      <c r="E267" s="130" t="s">
        <v>188</v>
      </c>
      <c r="F267" s="130" t="s">
        <v>472</v>
      </c>
      <c r="I267" s="123"/>
      <c r="J267" s="131">
        <f>BK267</f>
        <v>0</v>
      </c>
      <c r="L267" s="120"/>
      <c r="M267" s="125"/>
      <c r="P267" s="126">
        <f>SUM(P268:P284)</f>
        <v>0</v>
      </c>
      <c r="R267" s="126">
        <f>SUM(R268:R284)</f>
        <v>0.57673954999999999</v>
      </c>
      <c r="T267" s="127">
        <f>SUM(T268:T284)</f>
        <v>0</v>
      </c>
      <c r="AR267" s="121" t="s">
        <v>84</v>
      </c>
      <c r="AT267" s="128" t="s">
        <v>75</v>
      </c>
      <c r="AU267" s="128" t="s">
        <v>84</v>
      </c>
      <c r="AY267" s="121" t="s">
        <v>146</v>
      </c>
      <c r="BK267" s="129">
        <f>SUM(BK268:BK284)</f>
        <v>0</v>
      </c>
    </row>
    <row r="268" spans="2:65" s="1" customFormat="1" ht="24.2" customHeight="1">
      <c r="B268" s="132"/>
      <c r="C268" s="133" t="s">
        <v>449</v>
      </c>
      <c r="D268" s="133" t="s">
        <v>149</v>
      </c>
      <c r="E268" s="134" t="s">
        <v>728</v>
      </c>
      <c r="F268" s="135" t="s">
        <v>729</v>
      </c>
      <c r="G268" s="136" t="s">
        <v>477</v>
      </c>
      <c r="H268" s="137">
        <v>11</v>
      </c>
      <c r="I268" s="138"/>
      <c r="J268" s="139">
        <f>ROUND(I268*H268,2)</f>
        <v>0</v>
      </c>
      <c r="K268" s="140"/>
      <c r="L268" s="31"/>
      <c r="M268" s="141" t="s">
        <v>1</v>
      </c>
      <c r="N268" s="142" t="s">
        <v>41</v>
      </c>
      <c r="P268" s="143">
        <f>O268*H268</f>
        <v>0</v>
      </c>
      <c r="Q268" s="143">
        <v>1.0000000000000001E-5</v>
      </c>
      <c r="R268" s="143">
        <f>Q268*H268</f>
        <v>1.1E-4</v>
      </c>
      <c r="S268" s="143">
        <v>0</v>
      </c>
      <c r="T268" s="144">
        <f>S268*H268</f>
        <v>0</v>
      </c>
      <c r="AR268" s="145" t="s">
        <v>167</v>
      </c>
      <c r="AT268" s="145" t="s">
        <v>149</v>
      </c>
      <c r="AU268" s="145" t="s">
        <v>86</v>
      </c>
      <c r="AY268" s="16" t="s">
        <v>146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6" t="s">
        <v>84</v>
      </c>
      <c r="BK268" s="146">
        <f>ROUND(I268*H268,2)</f>
        <v>0</v>
      </c>
      <c r="BL268" s="16" t="s">
        <v>167</v>
      </c>
      <c r="BM268" s="145" t="s">
        <v>730</v>
      </c>
    </row>
    <row r="269" spans="2:65" s="1" customFormat="1">
      <c r="B269" s="31"/>
      <c r="D269" s="147" t="s">
        <v>155</v>
      </c>
      <c r="F269" s="148" t="s">
        <v>729</v>
      </c>
      <c r="I269" s="149"/>
      <c r="L269" s="31"/>
      <c r="M269" s="150"/>
      <c r="T269" s="55"/>
      <c r="AT269" s="16" t="s">
        <v>155</v>
      </c>
      <c r="AU269" s="16" t="s">
        <v>86</v>
      </c>
    </row>
    <row r="270" spans="2:65" s="1" customFormat="1">
      <c r="B270" s="31"/>
      <c r="D270" s="147" t="s">
        <v>156</v>
      </c>
      <c r="F270" s="151" t="s">
        <v>731</v>
      </c>
      <c r="I270" s="149"/>
      <c r="L270" s="31"/>
      <c r="M270" s="150"/>
      <c r="T270" s="55"/>
      <c r="AT270" s="16" t="s">
        <v>156</v>
      </c>
      <c r="AU270" s="16" t="s">
        <v>86</v>
      </c>
    </row>
    <row r="271" spans="2:65" s="1" customFormat="1" ht="16.5" customHeight="1">
      <c r="B271" s="132"/>
      <c r="C271" s="169" t="s">
        <v>455</v>
      </c>
      <c r="D271" s="169" t="s">
        <v>320</v>
      </c>
      <c r="E271" s="170" t="s">
        <v>732</v>
      </c>
      <c r="F271" s="171" t="s">
        <v>733</v>
      </c>
      <c r="G271" s="172" t="s">
        <v>477</v>
      </c>
      <c r="H271" s="173">
        <v>11.164999999999999</v>
      </c>
      <c r="I271" s="174"/>
      <c r="J271" s="175">
        <f>ROUND(I271*H271,2)</f>
        <v>0</v>
      </c>
      <c r="K271" s="176"/>
      <c r="L271" s="177"/>
      <c r="M271" s="178" t="s">
        <v>1</v>
      </c>
      <c r="N271" s="179" t="s">
        <v>41</v>
      </c>
      <c r="P271" s="143">
        <f>O271*H271</f>
        <v>0</v>
      </c>
      <c r="Q271" s="143">
        <v>2.6700000000000001E-3</v>
      </c>
      <c r="R271" s="143">
        <f>Q271*H271</f>
        <v>2.9810549999999998E-2</v>
      </c>
      <c r="S271" s="143">
        <v>0</v>
      </c>
      <c r="T271" s="144">
        <f>S271*H271</f>
        <v>0</v>
      </c>
      <c r="AR271" s="145" t="s">
        <v>188</v>
      </c>
      <c r="AT271" s="145" t="s">
        <v>320</v>
      </c>
      <c r="AU271" s="145" t="s">
        <v>86</v>
      </c>
      <c r="AY271" s="16" t="s">
        <v>146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6" t="s">
        <v>84</v>
      </c>
      <c r="BK271" s="146">
        <f>ROUND(I271*H271,2)</f>
        <v>0</v>
      </c>
      <c r="BL271" s="16" t="s">
        <v>167</v>
      </c>
      <c r="BM271" s="145" t="s">
        <v>734</v>
      </c>
    </row>
    <row r="272" spans="2:65" s="1" customFormat="1">
      <c r="B272" s="31"/>
      <c r="D272" s="147" t="s">
        <v>155</v>
      </c>
      <c r="F272" s="148" t="s">
        <v>733</v>
      </c>
      <c r="I272" s="149"/>
      <c r="L272" s="31"/>
      <c r="M272" s="150"/>
      <c r="T272" s="55"/>
      <c r="AT272" s="16" t="s">
        <v>155</v>
      </c>
      <c r="AU272" s="16" t="s">
        <v>86</v>
      </c>
    </row>
    <row r="273" spans="2:65" s="12" customFormat="1">
      <c r="B273" s="155"/>
      <c r="D273" s="147" t="s">
        <v>255</v>
      </c>
      <c r="E273" s="156" t="s">
        <v>1</v>
      </c>
      <c r="F273" s="157" t="s">
        <v>735</v>
      </c>
      <c r="H273" s="158">
        <v>11.164999999999999</v>
      </c>
      <c r="I273" s="159"/>
      <c r="L273" s="155"/>
      <c r="M273" s="160"/>
      <c r="T273" s="161"/>
      <c r="AT273" s="156" t="s">
        <v>255</v>
      </c>
      <c r="AU273" s="156" t="s">
        <v>86</v>
      </c>
      <c r="AV273" s="12" t="s">
        <v>86</v>
      </c>
      <c r="AW273" s="12" t="s">
        <v>33</v>
      </c>
      <c r="AX273" s="12" t="s">
        <v>84</v>
      </c>
      <c r="AY273" s="156" t="s">
        <v>146</v>
      </c>
    </row>
    <row r="274" spans="2:65" s="1" customFormat="1" ht="16.5" customHeight="1">
      <c r="B274" s="132"/>
      <c r="C274" s="133" t="s">
        <v>461</v>
      </c>
      <c r="D274" s="133" t="s">
        <v>149</v>
      </c>
      <c r="E274" s="134" t="s">
        <v>736</v>
      </c>
      <c r="F274" s="135" t="s">
        <v>737</v>
      </c>
      <c r="G274" s="136" t="s">
        <v>246</v>
      </c>
      <c r="H274" s="137">
        <v>0.85</v>
      </c>
      <c r="I274" s="138"/>
      <c r="J274" s="139">
        <f>ROUND(I274*H274,2)</f>
        <v>0</v>
      </c>
      <c r="K274" s="140"/>
      <c r="L274" s="31"/>
      <c r="M274" s="141" t="s">
        <v>1</v>
      </c>
      <c r="N274" s="142" t="s">
        <v>41</v>
      </c>
      <c r="P274" s="143">
        <f>O274*H274</f>
        <v>0</v>
      </c>
      <c r="Q274" s="143">
        <v>0.21734000000000001</v>
      </c>
      <c r="R274" s="143">
        <f>Q274*H274</f>
        <v>0.18473899999999999</v>
      </c>
      <c r="S274" s="143">
        <v>0</v>
      </c>
      <c r="T274" s="144">
        <f>S274*H274</f>
        <v>0</v>
      </c>
      <c r="AR274" s="145" t="s">
        <v>167</v>
      </c>
      <c r="AT274" s="145" t="s">
        <v>149</v>
      </c>
      <c r="AU274" s="145" t="s">
        <v>86</v>
      </c>
      <c r="AY274" s="16" t="s">
        <v>146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6" t="s">
        <v>84</v>
      </c>
      <c r="BK274" s="146">
        <f>ROUND(I274*H274,2)</f>
        <v>0</v>
      </c>
      <c r="BL274" s="16" t="s">
        <v>167</v>
      </c>
      <c r="BM274" s="145" t="s">
        <v>738</v>
      </c>
    </row>
    <row r="275" spans="2:65" s="1" customFormat="1">
      <c r="B275" s="31"/>
      <c r="D275" s="147" t="s">
        <v>155</v>
      </c>
      <c r="F275" s="148" t="s">
        <v>737</v>
      </c>
      <c r="I275" s="149"/>
      <c r="L275" s="31"/>
      <c r="M275" s="150"/>
      <c r="T275" s="55"/>
      <c r="AT275" s="16" t="s">
        <v>155</v>
      </c>
      <c r="AU275" s="16" t="s">
        <v>86</v>
      </c>
    </row>
    <row r="276" spans="2:65" s="1" customFormat="1">
      <c r="B276" s="31"/>
      <c r="D276" s="147" t="s">
        <v>156</v>
      </c>
      <c r="F276" s="151" t="s">
        <v>739</v>
      </c>
      <c r="I276" s="149"/>
      <c r="L276" s="31"/>
      <c r="M276" s="150"/>
      <c r="T276" s="55"/>
      <c r="AT276" s="16" t="s">
        <v>156</v>
      </c>
      <c r="AU276" s="16" t="s">
        <v>86</v>
      </c>
    </row>
    <row r="277" spans="2:65" s="1" customFormat="1" ht="24.2" customHeight="1">
      <c r="B277" s="132"/>
      <c r="C277" s="169" t="s">
        <v>467</v>
      </c>
      <c r="D277" s="169" t="s">
        <v>320</v>
      </c>
      <c r="E277" s="170" t="s">
        <v>624</v>
      </c>
      <c r="F277" s="171" t="s">
        <v>625</v>
      </c>
      <c r="G277" s="172" t="s">
        <v>246</v>
      </c>
      <c r="H277" s="173">
        <v>0.85</v>
      </c>
      <c r="I277" s="174"/>
      <c r="J277" s="175">
        <f>ROUND(I277*H277,2)</f>
        <v>0</v>
      </c>
      <c r="K277" s="176"/>
      <c r="L277" s="177"/>
      <c r="M277" s="178" t="s">
        <v>1</v>
      </c>
      <c r="N277" s="179" t="s">
        <v>41</v>
      </c>
      <c r="P277" s="143">
        <f>O277*H277</f>
        <v>0</v>
      </c>
      <c r="Q277" s="143">
        <v>0.06</v>
      </c>
      <c r="R277" s="143">
        <f>Q277*H277</f>
        <v>5.0999999999999997E-2</v>
      </c>
      <c r="S277" s="143">
        <v>0</v>
      </c>
      <c r="T277" s="144">
        <f>S277*H277</f>
        <v>0</v>
      </c>
      <c r="AR277" s="145" t="s">
        <v>188</v>
      </c>
      <c r="AT277" s="145" t="s">
        <v>320</v>
      </c>
      <c r="AU277" s="145" t="s">
        <v>86</v>
      </c>
      <c r="AY277" s="16" t="s">
        <v>146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6" t="s">
        <v>84</v>
      </c>
      <c r="BK277" s="146">
        <f>ROUND(I277*H277,2)</f>
        <v>0</v>
      </c>
      <c r="BL277" s="16" t="s">
        <v>167</v>
      </c>
      <c r="BM277" s="145" t="s">
        <v>740</v>
      </c>
    </row>
    <row r="278" spans="2:65" s="1" customFormat="1">
      <c r="B278" s="31"/>
      <c r="D278" s="147" t="s">
        <v>155</v>
      </c>
      <c r="F278" s="148" t="s">
        <v>625</v>
      </c>
      <c r="I278" s="149"/>
      <c r="L278" s="31"/>
      <c r="M278" s="150"/>
      <c r="T278" s="55"/>
      <c r="AT278" s="16" t="s">
        <v>155</v>
      </c>
      <c r="AU278" s="16" t="s">
        <v>86</v>
      </c>
    </row>
    <row r="279" spans="2:65" s="1" customFormat="1" ht="33" customHeight="1">
      <c r="B279" s="132"/>
      <c r="C279" s="133" t="s">
        <v>474</v>
      </c>
      <c r="D279" s="133" t="s">
        <v>149</v>
      </c>
      <c r="E279" s="134" t="s">
        <v>741</v>
      </c>
      <c r="F279" s="135" t="s">
        <v>742</v>
      </c>
      <c r="G279" s="136" t="s">
        <v>246</v>
      </c>
      <c r="H279" s="137">
        <v>1</v>
      </c>
      <c r="I279" s="138"/>
      <c r="J279" s="139">
        <f>ROUND(I279*H279,2)</f>
        <v>0</v>
      </c>
      <c r="K279" s="140"/>
      <c r="L279" s="31"/>
      <c r="M279" s="141" t="s">
        <v>1</v>
      </c>
      <c r="N279" s="142" t="s">
        <v>41</v>
      </c>
      <c r="P279" s="143">
        <f>O279*H279</f>
        <v>0</v>
      </c>
      <c r="Q279" s="143">
        <v>0.31108000000000002</v>
      </c>
      <c r="R279" s="143">
        <f>Q279*H279</f>
        <v>0.31108000000000002</v>
      </c>
      <c r="S279" s="143">
        <v>0</v>
      </c>
      <c r="T279" s="144">
        <f>S279*H279</f>
        <v>0</v>
      </c>
      <c r="AR279" s="145" t="s">
        <v>167</v>
      </c>
      <c r="AT279" s="145" t="s">
        <v>149</v>
      </c>
      <c r="AU279" s="145" t="s">
        <v>86</v>
      </c>
      <c r="AY279" s="16" t="s">
        <v>146</v>
      </c>
      <c r="BE279" s="146">
        <f>IF(N279="základní",J279,0)</f>
        <v>0</v>
      </c>
      <c r="BF279" s="146">
        <f>IF(N279="snížená",J279,0)</f>
        <v>0</v>
      </c>
      <c r="BG279" s="146">
        <f>IF(N279="zákl. přenesená",J279,0)</f>
        <v>0</v>
      </c>
      <c r="BH279" s="146">
        <f>IF(N279="sníž. přenesená",J279,0)</f>
        <v>0</v>
      </c>
      <c r="BI279" s="146">
        <f>IF(N279="nulová",J279,0)</f>
        <v>0</v>
      </c>
      <c r="BJ279" s="16" t="s">
        <v>84</v>
      </c>
      <c r="BK279" s="146">
        <f>ROUND(I279*H279,2)</f>
        <v>0</v>
      </c>
      <c r="BL279" s="16" t="s">
        <v>167</v>
      </c>
      <c r="BM279" s="145" t="s">
        <v>743</v>
      </c>
    </row>
    <row r="280" spans="2:65" s="1" customFormat="1">
      <c r="B280" s="31"/>
      <c r="D280" s="147" t="s">
        <v>155</v>
      </c>
      <c r="F280" s="148" t="s">
        <v>742</v>
      </c>
      <c r="I280" s="149"/>
      <c r="L280" s="31"/>
      <c r="M280" s="150"/>
      <c r="T280" s="55"/>
      <c r="AT280" s="16" t="s">
        <v>155</v>
      </c>
      <c r="AU280" s="16" t="s">
        <v>86</v>
      </c>
    </row>
    <row r="281" spans="2:65" s="1" customFormat="1">
      <c r="B281" s="31"/>
      <c r="D281" s="147" t="s">
        <v>156</v>
      </c>
      <c r="F281" s="151" t="s">
        <v>744</v>
      </c>
      <c r="I281" s="149"/>
      <c r="L281" s="31"/>
      <c r="M281" s="150"/>
      <c r="T281" s="55"/>
      <c r="AT281" s="16" t="s">
        <v>156</v>
      </c>
      <c r="AU281" s="16" t="s">
        <v>86</v>
      </c>
    </row>
    <row r="282" spans="2:65" s="1" customFormat="1" ht="24.2" customHeight="1">
      <c r="B282" s="132"/>
      <c r="C282" s="133" t="s">
        <v>480</v>
      </c>
      <c r="D282" s="133" t="s">
        <v>149</v>
      </c>
      <c r="E282" s="134" t="s">
        <v>627</v>
      </c>
      <c r="F282" s="135" t="s">
        <v>628</v>
      </c>
      <c r="G282" s="136" t="s">
        <v>263</v>
      </c>
      <c r="H282" s="137">
        <v>5.423</v>
      </c>
      <c r="I282" s="138"/>
      <c r="J282" s="139">
        <f>ROUND(I282*H282,2)</f>
        <v>0</v>
      </c>
      <c r="K282" s="140"/>
      <c r="L282" s="31"/>
      <c r="M282" s="141" t="s">
        <v>1</v>
      </c>
      <c r="N282" s="142" t="s">
        <v>41</v>
      </c>
      <c r="P282" s="143">
        <f>O282*H282</f>
        <v>0</v>
      </c>
      <c r="Q282" s="143">
        <v>0</v>
      </c>
      <c r="R282" s="143">
        <f>Q282*H282</f>
        <v>0</v>
      </c>
      <c r="S282" s="143">
        <v>0</v>
      </c>
      <c r="T282" s="144">
        <f>S282*H282</f>
        <v>0</v>
      </c>
      <c r="AR282" s="145" t="s">
        <v>167</v>
      </c>
      <c r="AT282" s="145" t="s">
        <v>149</v>
      </c>
      <c r="AU282" s="145" t="s">
        <v>86</v>
      </c>
      <c r="AY282" s="16" t="s">
        <v>146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6" t="s">
        <v>84</v>
      </c>
      <c r="BK282" s="146">
        <f>ROUND(I282*H282,2)</f>
        <v>0</v>
      </c>
      <c r="BL282" s="16" t="s">
        <v>167</v>
      </c>
      <c r="BM282" s="145" t="s">
        <v>745</v>
      </c>
    </row>
    <row r="283" spans="2:65" s="1" customFormat="1">
      <c r="B283" s="31"/>
      <c r="D283" s="147" t="s">
        <v>155</v>
      </c>
      <c r="F283" s="148" t="s">
        <v>628</v>
      </c>
      <c r="I283" s="149"/>
      <c r="L283" s="31"/>
      <c r="M283" s="150"/>
      <c r="T283" s="55"/>
      <c r="AT283" s="16" t="s">
        <v>155</v>
      </c>
      <c r="AU283" s="16" t="s">
        <v>86</v>
      </c>
    </row>
    <row r="284" spans="2:65" s="1" customFormat="1">
      <c r="B284" s="31"/>
      <c r="D284" s="147" t="s">
        <v>156</v>
      </c>
      <c r="F284" s="151" t="s">
        <v>746</v>
      </c>
      <c r="I284" s="149"/>
      <c r="L284" s="31"/>
      <c r="M284" s="150"/>
      <c r="T284" s="55"/>
      <c r="AT284" s="16" t="s">
        <v>156</v>
      </c>
      <c r="AU284" s="16" t="s">
        <v>86</v>
      </c>
    </row>
    <row r="285" spans="2:65" s="11" customFormat="1" ht="22.9" customHeight="1">
      <c r="B285" s="120"/>
      <c r="D285" s="121" t="s">
        <v>75</v>
      </c>
      <c r="E285" s="130" t="s">
        <v>195</v>
      </c>
      <c r="F285" s="130" t="s">
        <v>473</v>
      </c>
      <c r="I285" s="123"/>
      <c r="J285" s="131">
        <f>BK285</f>
        <v>0</v>
      </c>
      <c r="L285" s="120"/>
      <c r="M285" s="125"/>
      <c r="P285" s="126">
        <f>SUM(P286:P325)</f>
        <v>0</v>
      </c>
      <c r="R285" s="126">
        <f>SUM(R286:R325)</f>
        <v>30.777878840000003</v>
      </c>
      <c r="T285" s="127">
        <f>SUM(T286:T325)</f>
        <v>5.8540000000000001</v>
      </c>
      <c r="AR285" s="121" t="s">
        <v>84</v>
      </c>
      <c r="AT285" s="128" t="s">
        <v>75</v>
      </c>
      <c r="AU285" s="128" t="s">
        <v>84</v>
      </c>
      <c r="AY285" s="121" t="s">
        <v>146</v>
      </c>
      <c r="BK285" s="129">
        <f>SUM(BK286:BK325)</f>
        <v>0</v>
      </c>
    </row>
    <row r="286" spans="2:65" s="1" customFormat="1" ht="24.2" customHeight="1">
      <c r="B286" s="132"/>
      <c r="C286" s="133" t="s">
        <v>486</v>
      </c>
      <c r="D286" s="133" t="s">
        <v>149</v>
      </c>
      <c r="E286" s="134" t="s">
        <v>747</v>
      </c>
      <c r="F286" s="135" t="s">
        <v>748</v>
      </c>
      <c r="G286" s="136" t="s">
        <v>246</v>
      </c>
      <c r="H286" s="137">
        <v>2</v>
      </c>
      <c r="I286" s="138"/>
      <c r="J286" s="139">
        <f>ROUND(I286*H286,2)</f>
        <v>0</v>
      </c>
      <c r="K286" s="140"/>
      <c r="L286" s="31"/>
      <c r="M286" s="141" t="s">
        <v>1</v>
      </c>
      <c r="N286" s="142" t="s">
        <v>41</v>
      </c>
      <c r="P286" s="143">
        <f>O286*H286</f>
        <v>0</v>
      </c>
      <c r="Q286" s="143">
        <v>6.9999999999999999E-4</v>
      </c>
      <c r="R286" s="143">
        <f>Q286*H286</f>
        <v>1.4E-3</v>
      </c>
      <c r="S286" s="143">
        <v>0</v>
      </c>
      <c r="T286" s="144">
        <f>S286*H286</f>
        <v>0</v>
      </c>
      <c r="AR286" s="145" t="s">
        <v>167</v>
      </c>
      <c r="AT286" s="145" t="s">
        <v>149</v>
      </c>
      <c r="AU286" s="145" t="s">
        <v>86</v>
      </c>
      <c r="AY286" s="16" t="s">
        <v>146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6" t="s">
        <v>84</v>
      </c>
      <c r="BK286" s="146">
        <f>ROUND(I286*H286,2)</f>
        <v>0</v>
      </c>
      <c r="BL286" s="16" t="s">
        <v>167</v>
      </c>
      <c r="BM286" s="145" t="s">
        <v>749</v>
      </c>
    </row>
    <row r="287" spans="2:65" s="1" customFormat="1">
      <c r="B287" s="31"/>
      <c r="D287" s="147" t="s">
        <v>155</v>
      </c>
      <c r="F287" s="148" t="s">
        <v>748</v>
      </c>
      <c r="I287" s="149"/>
      <c r="L287" s="31"/>
      <c r="M287" s="150"/>
      <c r="T287" s="55"/>
      <c r="AT287" s="16" t="s">
        <v>155</v>
      </c>
      <c r="AU287" s="16" t="s">
        <v>86</v>
      </c>
    </row>
    <row r="288" spans="2:65" s="1" customFormat="1">
      <c r="B288" s="31"/>
      <c r="D288" s="147" t="s">
        <v>156</v>
      </c>
      <c r="F288" s="151" t="s">
        <v>750</v>
      </c>
      <c r="I288" s="149"/>
      <c r="L288" s="31"/>
      <c r="M288" s="150"/>
      <c r="T288" s="55"/>
      <c r="AT288" s="16" t="s">
        <v>156</v>
      </c>
      <c r="AU288" s="16" t="s">
        <v>86</v>
      </c>
    </row>
    <row r="289" spans="2:65" s="1" customFormat="1" ht="16.5" customHeight="1">
      <c r="B289" s="132"/>
      <c r="C289" s="169" t="s">
        <v>491</v>
      </c>
      <c r="D289" s="169" t="s">
        <v>320</v>
      </c>
      <c r="E289" s="170" t="s">
        <v>751</v>
      </c>
      <c r="F289" s="171" t="s">
        <v>752</v>
      </c>
      <c r="G289" s="172" t="s">
        <v>246</v>
      </c>
      <c r="H289" s="173">
        <v>1</v>
      </c>
      <c r="I289" s="174"/>
      <c r="J289" s="175">
        <f>ROUND(I289*H289,2)</f>
        <v>0</v>
      </c>
      <c r="K289" s="176"/>
      <c r="L289" s="177"/>
      <c r="M289" s="178" t="s">
        <v>1</v>
      </c>
      <c r="N289" s="179" t="s">
        <v>41</v>
      </c>
      <c r="P289" s="143">
        <f>O289*H289</f>
        <v>0</v>
      </c>
      <c r="Q289" s="143">
        <v>4.0000000000000001E-3</v>
      </c>
      <c r="R289" s="143">
        <f>Q289*H289</f>
        <v>4.0000000000000001E-3</v>
      </c>
      <c r="S289" s="143">
        <v>0</v>
      </c>
      <c r="T289" s="144">
        <f>S289*H289</f>
        <v>0</v>
      </c>
      <c r="AR289" s="145" t="s">
        <v>188</v>
      </c>
      <c r="AT289" s="145" t="s">
        <v>320</v>
      </c>
      <c r="AU289" s="145" t="s">
        <v>86</v>
      </c>
      <c r="AY289" s="16" t="s">
        <v>146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6" t="s">
        <v>84</v>
      </c>
      <c r="BK289" s="146">
        <f>ROUND(I289*H289,2)</f>
        <v>0</v>
      </c>
      <c r="BL289" s="16" t="s">
        <v>167</v>
      </c>
      <c r="BM289" s="145" t="s">
        <v>753</v>
      </c>
    </row>
    <row r="290" spans="2:65" s="1" customFormat="1">
      <c r="B290" s="31"/>
      <c r="D290" s="147" t="s">
        <v>155</v>
      </c>
      <c r="F290" s="148" t="s">
        <v>752</v>
      </c>
      <c r="I290" s="149"/>
      <c r="L290" s="31"/>
      <c r="M290" s="150"/>
      <c r="T290" s="55"/>
      <c r="AT290" s="16" t="s">
        <v>155</v>
      </c>
      <c r="AU290" s="16" t="s">
        <v>86</v>
      </c>
    </row>
    <row r="291" spans="2:65" s="1" customFormat="1" ht="16.5" customHeight="1">
      <c r="B291" s="132"/>
      <c r="C291" s="169" t="s">
        <v>498</v>
      </c>
      <c r="D291" s="169" t="s">
        <v>320</v>
      </c>
      <c r="E291" s="170" t="s">
        <v>754</v>
      </c>
      <c r="F291" s="171" t="s">
        <v>755</v>
      </c>
      <c r="G291" s="172" t="s">
        <v>246</v>
      </c>
      <c r="H291" s="173">
        <v>1</v>
      </c>
      <c r="I291" s="174"/>
      <c r="J291" s="175">
        <f>ROUND(I291*H291,2)</f>
        <v>0</v>
      </c>
      <c r="K291" s="176"/>
      <c r="L291" s="177"/>
      <c r="M291" s="178" t="s">
        <v>1</v>
      </c>
      <c r="N291" s="179" t="s">
        <v>41</v>
      </c>
      <c r="P291" s="143">
        <f>O291*H291</f>
        <v>0</v>
      </c>
      <c r="Q291" s="143">
        <v>5.0000000000000001E-3</v>
      </c>
      <c r="R291" s="143">
        <f>Q291*H291</f>
        <v>5.0000000000000001E-3</v>
      </c>
      <c r="S291" s="143">
        <v>0</v>
      </c>
      <c r="T291" s="144">
        <f>S291*H291</f>
        <v>0</v>
      </c>
      <c r="AR291" s="145" t="s">
        <v>188</v>
      </c>
      <c r="AT291" s="145" t="s">
        <v>320</v>
      </c>
      <c r="AU291" s="145" t="s">
        <v>86</v>
      </c>
      <c r="AY291" s="16" t="s">
        <v>146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6" t="s">
        <v>84</v>
      </c>
      <c r="BK291" s="146">
        <f>ROUND(I291*H291,2)</f>
        <v>0</v>
      </c>
      <c r="BL291" s="16" t="s">
        <v>167</v>
      </c>
      <c r="BM291" s="145" t="s">
        <v>756</v>
      </c>
    </row>
    <row r="292" spans="2:65" s="1" customFormat="1">
      <c r="B292" s="31"/>
      <c r="D292" s="147" t="s">
        <v>155</v>
      </c>
      <c r="F292" s="148" t="s">
        <v>755</v>
      </c>
      <c r="I292" s="149"/>
      <c r="L292" s="31"/>
      <c r="M292" s="150"/>
      <c r="T292" s="55"/>
      <c r="AT292" s="16" t="s">
        <v>155</v>
      </c>
      <c r="AU292" s="16" t="s">
        <v>86</v>
      </c>
    </row>
    <row r="293" spans="2:65" s="1" customFormat="1" ht="24.2" customHeight="1">
      <c r="B293" s="132"/>
      <c r="C293" s="133" t="s">
        <v>506</v>
      </c>
      <c r="D293" s="133" t="s">
        <v>149</v>
      </c>
      <c r="E293" s="134" t="s">
        <v>757</v>
      </c>
      <c r="F293" s="135" t="s">
        <v>758</v>
      </c>
      <c r="G293" s="136" t="s">
        <v>246</v>
      </c>
      <c r="H293" s="137">
        <v>2</v>
      </c>
      <c r="I293" s="138"/>
      <c r="J293" s="139">
        <f>ROUND(I293*H293,2)</f>
        <v>0</v>
      </c>
      <c r="K293" s="140"/>
      <c r="L293" s="31"/>
      <c r="M293" s="141" t="s">
        <v>1</v>
      </c>
      <c r="N293" s="142" t="s">
        <v>41</v>
      </c>
      <c r="P293" s="143">
        <f>O293*H293</f>
        <v>0</v>
      </c>
      <c r="Q293" s="143">
        <v>0.10940999999999999</v>
      </c>
      <c r="R293" s="143">
        <f>Q293*H293</f>
        <v>0.21881999999999999</v>
      </c>
      <c r="S293" s="143">
        <v>0</v>
      </c>
      <c r="T293" s="144">
        <f>S293*H293</f>
        <v>0</v>
      </c>
      <c r="AR293" s="145" t="s">
        <v>167</v>
      </c>
      <c r="AT293" s="145" t="s">
        <v>149</v>
      </c>
      <c r="AU293" s="145" t="s">
        <v>86</v>
      </c>
      <c r="AY293" s="16" t="s">
        <v>146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6" t="s">
        <v>84</v>
      </c>
      <c r="BK293" s="146">
        <f>ROUND(I293*H293,2)</f>
        <v>0</v>
      </c>
      <c r="BL293" s="16" t="s">
        <v>167</v>
      </c>
      <c r="BM293" s="145" t="s">
        <v>759</v>
      </c>
    </row>
    <row r="294" spans="2:65" s="1" customFormat="1">
      <c r="B294" s="31"/>
      <c r="D294" s="147" t="s">
        <v>155</v>
      </c>
      <c r="F294" s="148" t="s">
        <v>758</v>
      </c>
      <c r="I294" s="149"/>
      <c r="L294" s="31"/>
      <c r="M294" s="150"/>
      <c r="T294" s="55"/>
      <c r="AT294" s="16" t="s">
        <v>155</v>
      </c>
      <c r="AU294" s="16" t="s">
        <v>86</v>
      </c>
    </row>
    <row r="295" spans="2:65" s="1" customFormat="1" ht="21.75" customHeight="1">
      <c r="B295" s="132"/>
      <c r="C295" s="169" t="s">
        <v>512</v>
      </c>
      <c r="D295" s="169" t="s">
        <v>320</v>
      </c>
      <c r="E295" s="170" t="s">
        <v>760</v>
      </c>
      <c r="F295" s="171" t="s">
        <v>761</v>
      </c>
      <c r="G295" s="172" t="s">
        <v>246</v>
      </c>
      <c r="H295" s="173">
        <v>2</v>
      </c>
      <c r="I295" s="174"/>
      <c r="J295" s="175">
        <f>ROUND(I295*H295,2)</f>
        <v>0</v>
      </c>
      <c r="K295" s="176"/>
      <c r="L295" s="177"/>
      <c r="M295" s="178" t="s">
        <v>1</v>
      </c>
      <c r="N295" s="179" t="s">
        <v>41</v>
      </c>
      <c r="P295" s="143">
        <f>O295*H295</f>
        <v>0</v>
      </c>
      <c r="Q295" s="143">
        <v>6.1000000000000004E-3</v>
      </c>
      <c r="R295" s="143">
        <f>Q295*H295</f>
        <v>1.2200000000000001E-2</v>
      </c>
      <c r="S295" s="143">
        <v>0</v>
      </c>
      <c r="T295" s="144">
        <f>S295*H295</f>
        <v>0</v>
      </c>
      <c r="AR295" s="145" t="s">
        <v>188</v>
      </c>
      <c r="AT295" s="145" t="s">
        <v>320</v>
      </c>
      <c r="AU295" s="145" t="s">
        <v>86</v>
      </c>
      <c r="AY295" s="16" t="s">
        <v>146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6" t="s">
        <v>84</v>
      </c>
      <c r="BK295" s="146">
        <f>ROUND(I295*H295,2)</f>
        <v>0</v>
      </c>
      <c r="BL295" s="16" t="s">
        <v>167</v>
      </c>
      <c r="BM295" s="145" t="s">
        <v>762</v>
      </c>
    </row>
    <row r="296" spans="2:65" s="1" customFormat="1">
      <c r="B296" s="31"/>
      <c r="D296" s="147" t="s">
        <v>155</v>
      </c>
      <c r="F296" s="148" t="s">
        <v>761</v>
      </c>
      <c r="I296" s="149"/>
      <c r="L296" s="31"/>
      <c r="M296" s="150"/>
      <c r="T296" s="55"/>
      <c r="AT296" s="16" t="s">
        <v>155</v>
      </c>
      <c r="AU296" s="16" t="s">
        <v>86</v>
      </c>
    </row>
    <row r="297" spans="2:65" s="1" customFormat="1" ht="16.5" customHeight="1">
      <c r="B297" s="132"/>
      <c r="C297" s="169" t="s">
        <v>518</v>
      </c>
      <c r="D297" s="169" t="s">
        <v>320</v>
      </c>
      <c r="E297" s="170" t="s">
        <v>763</v>
      </c>
      <c r="F297" s="171" t="s">
        <v>764</v>
      </c>
      <c r="G297" s="172" t="s">
        <v>246</v>
      </c>
      <c r="H297" s="173">
        <v>2</v>
      </c>
      <c r="I297" s="174"/>
      <c r="J297" s="175">
        <f>ROUND(I297*H297,2)</f>
        <v>0</v>
      </c>
      <c r="K297" s="176"/>
      <c r="L297" s="177"/>
      <c r="M297" s="178" t="s">
        <v>1</v>
      </c>
      <c r="N297" s="179" t="s">
        <v>41</v>
      </c>
      <c r="P297" s="143">
        <f>O297*H297</f>
        <v>0</v>
      </c>
      <c r="Q297" s="143">
        <v>3.0000000000000001E-3</v>
      </c>
      <c r="R297" s="143">
        <f>Q297*H297</f>
        <v>6.0000000000000001E-3</v>
      </c>
      <c r="S297" s="143">
        <v>0</v>
      </c>
      <c r="T297" s="144">
        <f>S297*H297</f>
        <v>0</v>
      </c>
      <c r="AR297" s="145" t="s">
        <v>188</v>
      </c>
      <c r="AT297" s="145" t="s">
        <v>320</v>
      </c>
      <c r="AU297" s="145" t="s">
        <v>86</v>
      </c>
      <c r="AY297" s="16" t="s">
        <v>146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6" t="s">
        <v>84</v>
      </c>
      <c r="BK297" s="146">
        <f>ROUND(I297*H297,2)</f>
        <v>0</v>
      </c>
      <c r="BL297" s="16" t="s">
        <v>167</v>
      </c>
      <c r="BM297" s="145" t="s">
        <v>765</v>
      </c>
    </row>
    <row r="298" spans="2:65" s="1" customFormat="1">
      <c r="B298" s="31"/>
      <c r="D298" s="147" t="s">
        <v>155</v>
      </c>
      <c r="F298" s="148" t="s">
        <v>764</v>
      </c>
      <c r="I298" s="149"/>
      <c r="L298" s="31"/>
      <c r="M298" s="150"/>
      <c r="T298" s="55"/>
      <c r="AT298" s="16" t="s">
        <v>155</v>
      </c>
      <c r="AU298" s="16" t="s">
        <v>86</v>
      </c>
    </row>
    <row r="299" spans="2:65" s="1" customFormat="1" ht="24.2" customHeight="1">
      <c r="B299" s="132"/>
      <c r="C299" s="133" t="s">
        <v>523</v>
      </c>
      <c r="D299" s="133" t="s">
        <v>149</v>
      </c>
      <c r="E299" s="134" t="s">
        <v>475</v>
      </c>
      <c r="F299" s="135" t="s">
        <v>476</v>
      </c>
      <c r="G299" s="136" t="s">
        <v>477</v>
      </c>
      <c r="H299" s="137">
        <v>76</v>
      </c>
      <c r="I299" s="138"/>
      <c r="J299" s="139">
        <f>ROUND(I299*H299,2)</f>
        <v>0</v>
      </c>
      <c r="K299" s="140"/>
      <c r="L299" s="31"/>
      <c r="M299" s="141" t="s">
        <v>1</v>
      </c>
      <c r="N299" s="142" t="s">
        <v>41</v>
      </c>
      <c r="P299" s="143">
        <f>O299*H299</f>
        <v>0</v>
      </c>
      <c r="Q299" s="143">
        <v>0</v>
      </c>
      <c r="R299" s="143">
        <f>Q299*H299</f>
        <v>0</v>
      </c>
      <c r="S299" s="143">
        <v>0</v>
      </c>
      <c r="T299" s="144">
        <f>S299*H299</f>
        <v>0</v>
      </c>
      <c r="AR299" s="145" t="s">
        <v>167</v>
      </c>
      <c r="AT299" s="145" t="s">
        <v>149</v>
      </c>
      <c r="AU299" s="145" t="s">
        <v>86</v>
      </c>
      <c r="AY299" s="16" t="s">
        <v>146</v>
      </c>
      <c r="BE299" s="146">
        <f>IF(N299="základní",J299,0)</f>
        <v>0</v>
      </c>
      <c r="BF299" s="146">
        <f>IF(N299="snížená",J299,0)</f>
        <v>0</v>
      </c>
      <c r="BG299" s="146">
        <f>IF(N299="zákl. přenesená",J299,0)</f>
        <v>0</v>
      </c>
      <c r="BH299" s="146">
        <f>IF(N299="sníž. přenesená",J299,0)</f>
        <v>0</v>
      </c>
      <c r="BI299" s="146">
        <f>IF(N299="nulová",J299,0)</f>
        <v>0</v>
      </c>
      <c r="BJ299" s="16" t="s">
        <v>84</v>
      </c>
      <c r="BK299" s="146">
        <f>ROUND(I299*H299,2)</f>
        <v>0</v>
      </c>
      <c r="BL299" s="16" t="s">
        <v>167</v>
      </c>
      <c r="BM299" s="145" t="s">
        <v>766</v>
      </c>
    </row>
    <row r="300" spans="2:65" s="1" customFormat="1">
      <c r="B300" s="31"/>
      <c r="D300" s="147" t="s">
        <v>155</v>
      </c>
      <c r="F300" s="148" t="s">
        <v>476</v>
      </c>
      <c r="I300" s="149"/>
      <c r="L300" s="31"/>
      <c r="M300" s="150"/>
      <c r="T300" s="55"/>
      <c r="AT300" s="16" t="s">
        <v>155</v>
      </c>
      <c r="AU300" s="16" t="s">
        <v>86</v>
      </c>
    </row>
    <row r="301" spans="2:65" s="1" customFormat="1">
      <c r="B301" s="31"/>
      <c r="D301" s="147" t="s">
        <v>156</v>
      </c>
      <c r="F301" s="151" t="s">
        <v>767</v>
      </c>
      <c r="I301" s="149"/>
      <c r="L301" s="31"/>
      <c r="M301" s="150"/>
      <c r="T301" s="55"/>
      <c r="AT301" s="16" t="s">
        <v>156</v>
      </c>
      <c r="AU301" s="16" t="s">
        <v>86</v>
      </c>
    </row>
    <row r="302" spans="2:65" s="1" customFormat="1" ht="24.2" customHeight="1">
      <c r="B302" s="132"/>
      <c r="C302" s="133" t="s">
        <v>530</v>
      </c>
      <c r="D302" s="133" t="s">
        <v>149</v>
      </c>
      <c r="E302" s="134" t="s">
        <v>481</v>
      </c>
      <c r="F302" s="135" t="s">
        <v>482</v>
      </c>
      <c r="G302" s="136" t="s">
        <v>477</v>
      </c>
      <c r="H302" s="137">
        <v>76</v>
      </c>
      <c r="I302" s="138"/>
      <c r="J302" s="139">
        <f>ROUND(I302*H302,2)</f>
        <v>0</v>
      </c>
      <c r="K302" s="140"/>
      <c r="L302" s="31"/>
      <c r="M302" s="141" t="s">
        <v>1</v>
      </c>
      <c r="N302" s="142" t="s">
        <v>41</v>
      </c>
      <c r="P302" s="143">
        <f>O302*H302</f>
        <v>0</v>
      </c>
      <c r="Q302" s="143">
        <v>1.1E-4</v>
      </c>
      <c r="R302" s="143">
        <f>Q302*H302</f>
        <v>8.3600000000000011E-3</v>
      </c>
      <c r="S302" s="143">
        <v>0</v>
      </c>
      <c r="T302" s="144">
        <f>S302*H302</f>
        <v>0</v>
      </c>
      <c r="AR302" s="145" t="s">
        <v>167</v>
      </c>
      <c r="AT302" s="145" t="s">
        <v>149</v>
      </c>
      <c r="AU302" s="145" t="s">
        <v>86</v>
      </c>
      <c r="AY302" s="16" t="s">
        <v>146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6" t="s">
        <v>84</v>
      </c>
      <c r="BK302" s="146">
        <f>ROUND(I302*H302,2)</f>
        <v>0</v>
      </c>
      <c r="BL302" s="16" t="s">
        <v>167</v>
      </c>
      <c r="BM302" s="145" t="s">
        <v>768</v>
      </c>
    </row>
    <row r="303" spans="2:65" s="1" customFormat="1">
      <c r="B303" s="31"/>
      <c r="D303" s="147" t="s">
        <v>155</v>
      </c>
      <c r="F303" s="148" t="s">
        <v>482</v>
      </c>
      <c r="I303" s="149"/>
      <c r="L303" s="31"/>
      <c r="M303" s="150"/>
      <c r="T303" s="55"/>
      <c r="AT303" s="16" t="s">
        <v>155</v>
      </c>
      <c r="AU303" s="16" t="s">
        <v>86</v>
      </c>
    </row>
    <row r="304" spans="2:65" s="1" customFormat="1">
      <c r="B304" s="31"/>
      <c r="D304" s="147" t="s">
        <v>156</v>
      </c>
      <c r="F304" s="151" t="s">
        <v>484</v>
      </c>
      <c r="I304" s="149"/>
      <c r="L304" s="31"/>
      <c r="M304" s="150"/>
      <c r="T304" s="55"/>
      <c r="AT304" s="16" t="s">
        <v>156</v>
      </c>
      <c r="AU304" s="16" t="s">
        <v>86</v>
      </c>
    </row>
    <row r="305" spans="2:65" s="12" customFormat="1">
      <c r="B305" s="155"/>
      <c r="D305" s="147" t="s">
        <v>255</v>
      </c>
      <c r="E305" s="156" t="s">
        <v>1</v>
      </c>
      <c r="F305" s="157" t="s">
        <v>769</v>
      </c>
      <c r="H305" s="158">
        <v>76</v>
      </c>
      <c r="I305" s="159"/>
      <c r="L305" s="155"/>
      <c r="M305" s="160"/>
      <c r="T305" s="161"/>
      <c r="AT305" s="156" t="s">
        <v>255</v>
      </c>
      <c r="AU305" s="156" t="s">
        <v>86</v>
      </c>
      <c r="AV305" s="12" t="s">
        <v>86</v>
      </c>
      <c r="AW305" s="12" t="s">
        <v>33</v>
      </c>
      <c r="AX305" s="12" t="s">
        <v>84</v>
      </c>
      <c r="AY305" s="156" t="s">
        <v>146</v>
      </c>
    </row>
    <row r="306" spans="2:65" s="1" customFormat="1" ht="33" customHeight="1">
      <c r="B306" s="132"/>
      <c r="C306" s="133" t="s">
        <v>770</v>
      </c>
      <c r="D306" s="133" t="s">
        <v>149</v>
      </c>
      <c r="E306" s="134" t="s">
        <v>633</v>
      </c>
      <c r="F306" s="135" t="s">
        <v>634</v>
      </c>
      <c r="G306" s="136" t="s">
        <v>246</v>
      </c>
      <c r="H306" s="137">
        <v>0.85</v>
      </c>
      <c r="I306" s="138"/>
      <c r="J306" s="139">
        <f>ROUND(I306*H306,2)</f>
        <v>0</v>
      </c>
      <c r="K306" s="140"/>
      <c r="L306" s="31"/>
      <c r="M306" s="141" t="s">
        <v>1</v>
      </c>
      <c r="N306" s="142" t="s">
        <v>41</v>
      </c>
      <c r="P306" s="143">
        <f>O306*H306</f>
        <v>0</v>
      </c>
      <c r="Q306" s="143">
        <v>9.8949999999999996</v>
      </c>
      <c r="R306" s="143">
        <f>Q306*H306</f>
        <v>8.4107500000000002</v>
      </c>
      <c r="S306" s="143">
        <v>0</v>
      </c>
      <c r="T306" s="144">
        <f>S306*H306</f>
        <v>0</v>
      </c>
      <c r="AR306" s="145" t="s">
        <v>167</v>
      </c>
      <c r="AT306" s="145" t="s">
        <v>149</v>
      </c>
      <c r="AU306" s="145" t="s">
        <v>86</v>
      </c>
      <c r="AY306" s="16" t="s">
        <v>146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6" t="s">
        <v>84</v>
      </c>
      <c r="BK306" s="146">
        <f>ROUND(I306*H306,2)</f>
        <v>0</v>
      </c>
      <c r="BL306" s="16" t="s">
        <v>167</v>
      </c>
      <c r="BM306" s="145" t="s">
        <v>771</v>
      </c>
    </row>
    <row r="307" spans="2:65" s="1" customFormat="1">
      <c r="B307" s="31"/>
      <c r="D307" s="147" t="s">
        <v>155</v>
      </c>
      <c r="F307" s="148" t="s">
        <v>634</v>
      </c>
      <c r="I307" s="149"/>
      <c r="L307" s="31"/>
      <c r="M307" s="150"/>
      <c r="T307" s="55"/>
      <c r="AT307" s="16" t="s">
        <v>155</v>
      </c>
      <c r="AU307" s="16" t="s">
        <v>86</v>
      </c>
    </row>
    <row r="308" spans="2:65" s="1" customFormat="1">
      <c r="B308" s="31"/>
      <c r="D308" s="147" t="s">
        <v>156</v>
      </c>
      <c r="F308" s="151" t="s">
        <v>772</v>
      </c>
      <c r="I308" s="149"/>
      <c r="L308" s="31"/>
      <c r="M308" s="150"/>
      <c r="T308" s="55"/>
      <c r="AT308" s="16" t="s">
        <v>156</v>
      </c>
      <c r="AU308" s="16" t="s">
        <v>86</v>
      </c>
    </row>
    <row r="309" spans="2:65" s="1" customFormat="1" ht="24.2" customHeight="1">
      <c r="B309" s="132"/>
      <c r="C309" s="133" t="s">
        <v>773</v>
      </c>
      <c r="D309" s="133" t="s">
        <v>149</v>
      </c>
      <c r="E309" s="134" t="s">
        <v>637</v>
      </c>
      <c r="F309" s="135" t="s">
        <v>638</v>
      </c>
      <c r="G309" s="136" t="s">
        <v>477</v>
      </c>
      <c r="H309" s="137">
        <v>6.9279999999999999</v>
      </c>
      <c r="I309" s="138"/>
      <c r="J309" s="139">
        <f>ROUND(I309*H309,2)</f>
        <v>0</v>
      </c>
      <c r="K309" s="140"/>
      <c r="L309" s="31"/>
      <c r="M309" s="141" t="s">
        <v>1</v>
      </c>
      <c r="N309" s="142" t="s">
        <v>41</v>
      </c>
      <c r="P309" s="143">
        <f>O309*H309</f>
        <v>0</v>
      </c>
      <c r="Q309" s="143">
        <v>1.3682799999999999</v>
      </c>
      <c r="R309" s="143">
        <f>Q309*H309</f>
        <v>9.4794438400000001</v>
      </c>
      <c r="S309" s="143">
        <v>0</v>
      </c>
      <c r="T309" s="144">
        <f>S309*H309</f>
        <v>0</v>
      </c>
      <c r="AR309" s="145" t="s">
        <v>167</v>
      </c>
      <c r="AT309" s="145" t="s">
        <v>149</v>
      </c>
      <c r="AU309" s="145" t="s">
        <v>86</v>
      </c>
      <c r="AY309" s="16" t="s">
        <v>146</v>
      </c>
      <c r="BE309" s="146">
        <f>IF(N309="základní",J309,0)</f>
        <v>0</v>
      </c>
      <c r="BF309" s="146">
        <f>IF(N309="snížená",J309,0)</f>
        <v>0</v>
      </c>
      <c r="BG309" s="146">
        <f>IF(N309="zákl. přenesená",J309,0)</f>
        <v>0</v>
      </c>
      <c r="BH309" s="146">
        <f>IF(N309="sníž. přenesená",J309,0)</f>
        <v>0</v>
      </c>
      <c r="BI309" s="146">
        <f>IF(N309="nulová",J309,0)</f>
        <v>0</v>
      </c>
      <c r="BJ309" s="16" t="s">
        <v>84</v>
      </c>
      <c r="BK309" s="146">
        <f>ROUND(I309*H309,2)</f>
        <v>0</v>
      </c>
      <c r="BL309" s="16" t="s">
        <v>167</v>
      </c>
      <c r="BM309" s="145" t="s">
        <v>774</v>
      </c>
    </row>
    <row r="310" spans="2:65" s="1" customFormat="1">
      <c r="B310" s="31"/>
      <c r="D310" s="147" t="s">
        <v>155</v>
      </c>
      <c r="F310" s="148" t="s">
        <v>638</v>
      </c>
      <c r="I310" s="149"/>
      <c r="L310" s="31"/>
      <c r="M310" s="150"/>
      <c r="T310" s="55"/>
      <c r="AT310" s="16" t="s">
        <v>155</v>
      </c>
      <c r="AU310" s="16" t="s">
        <v>86</v>
      </c>
    </row>
    <row r="311" spans="2:65" s="1" customFormat="1">
      <c r="B311" s="31"/>
      <c r="D311" s="147" t="s">
        <v>156</v>
      </c>
      <c r="F311" s="151" t="s">
        <v>775</v>
      </c>
      <c r="I311" s="149"/>
      <c r="L311" s="31"/>
      <c r="M311" s="150"/>
      <c r="T311" s="55"/>
      <c r="AT311" s="16" t="s">
        <v>156</v>
      </c>
      <c r="AU311" s="16" t="s">
        <v>86</v>
      </c>
    </row>
    <row r="312" spans="2:65" s="1" customFormat="1" ht="24.2" customHeight="1">
      <c r="B312" s="132"/>
      <c r="C312" s="169" t="s">
        <v>776</v>
      </c>
      <c r="D312" s="169" t="s">
        <v>320</v>
      </c>
      <c r="E312" s="170" t="s">
        <v>641</v>
      </c>
      <c r="F312" s="171" t="s">
        <v>642</v>
      </c>
      <c r="G312" s="172" t="s">
        <v>246</v>
      </c>
      <c r="H312" s="173">
        <v>3</v>
      </c>
      <c r="I312" s="174"/>
      <c r="J312" s="175">
        <f>ROUND(I312*H312,2)</f>
        <v>0</v>
      </c>
      <c r="K312" s="176"/>
      <c r="L312" s="177"/>
      <c r="M312" s="178" t="s">
        <v>1</v>
      </c>
      <c r="N312" s="179" t="s">
        <v>41</v>
      </c>
      <c r="P312" s="143">
        <f>O312*H312</f>
        <v>0</v>
      </c>
      <c r="Q312" s="143">
        <v>2.4500000000000002</v>
      </c>
      <c r="R312" s="143">
        <f>Q312*H312</f>
        <v>7.3500000000000005</v>
      </c>
      <c r="S312" s="143">
        <v>0</v>
      </c>
      <c r="T312" s="144">
        <f>S312*H312</f>
        <v>0</v>
      </c>
      <c r="AR312" s="145" t="s">
        <v>188</v>
      </c>
      <c r="AT312" s="145" t="s">
        <v>320</v>
      </c>
      <c r="AU312" s="145" t="s">
        <v>86</v>
      </c>
      <c r="AY312" s="16" t="s">
        <v>146</v>
      </c>
      <c r="BE312" s="146">
        <f>IF(N312="základní",J312,0)</f>
        <v>0</v>
      </c>
      <c r="BF312" s="146">
        <f>IF(N312="snížená",J312,0)</f>
        <v>0</v>
      </c>
      <c r="BG312" s="146">
        <f>IF(N312="zákl. přenesená",J312,0)</f>
        <v>0</v>
      </c>
      <c r="BH312" s="146">
        <f>IF(N312="sníž. přenesená",J312,0)</f>
        <v>0</v>
      </c>
      <c r="BI312" s="146">
        <f>IF(N312="nulová",J312,0)</f>
        <v>0</v>
      </c>
      <c r="BJ312" s="16" t="s">
        <v>84</v>
      </c>
      <c r="BK312" s="146">
        <f>ROUND(I312*H312,2)</f>
        <v>0</v>
      </c>
      <c r="BL312" s="16" t="s">
        <v>167</v>
      </c>
      <c r="BM312" s="145" t="s">
        <v>777</v>
      </c>
    </row>
    <row r="313" spans="2:65" s="1" customFormat="1">
      <c r="B313" s="31"/>
      <c r="D313" s="147" t="s">
        <v>155</v>
      </c>
      <c r="F313" s="148" t="s">
        <v>642</v>
      </c>
      <c r="I313" s="149"/>
      <c r="L313" s="31"/>
      <c r="M313" s="150"/>
      <c r="T313" s="55"/>
      <c r="AT313" s="16" t="s">
        <v>155</v>
      </c>
      <c r="AU313" s="16" t="s">
        <v>86</v>
      </c>
    </row>
    <row r="314" spans="2:65" s="12" customFormat="1">
      <c r="B314" s="155"/>
      <c r="D314" s="147" t="s">
        <v>255</v>
      </c>
      <c r="E314" s="156" t="s">
        <v>1</v>
      </c>
      <c r="F314" s="157" t="s">
        <v>162</v>
      </c>
      <c r="H314" s="158">
        <v>3</v>
      </c>
      <c r="I314" s="159"/>
      <c r="L314" s="155"/>
      <c r="M314" s="160"/>
      <c r="T314" s="161"/>
      <c r="AT314" s="156" t="s">
        <v>255</v>
      </c>
      <c r="AU314" s="156" t="s">
        <v>86</v>
      </c>
      <c r="AV314" s="12" t="s">
        <v>86</v>
      </c>
      <c r="AW314" s="12" t="s">
        <v>33</v>
      </c>
      <c r="AX314" s="12" t="s">
        <v>84</v>
      </c>
      <c r="AY314" s="156" t="s">
        <v>146</v>
      </c>
    </row>
    <row r="315" spans="2:65" s="1" customFormat="1" ht="24.2" customHeight="1">
      <c r="B315" s="132"/>
      <c r="C315" s="133" t="s">
        <v>778</v>
      </c>
      <c r="D315" s="133" t="s">
        <v>149</v>
      </c>
      <c r="E315" s="134" t="s">
        <v>779</v>
      </c>
      <c r="F315" s="135" t="s">
        <v>780</v>
      </c>
      <c r="G315" s="136" t="s">
        <v>477</v>
      </c>
      <c r="H315" s="137">
        <v>51.51</v>
      </c>
      <c r="I315" s="138"/>
      <c r="J315" s="139">
        <f>ROUND(I315*H315,2)</f>
        <v>0</v>
      </c>
      <c r="K315" s="140"/>
      <c r="L315" s="31"/>
      <c r="M315" s="141" t="s">
        <v>1</v>
      </c>
      <c r="N315" s="142" t="s">
        <v>41</v>
      </c>
      <c r="P315" s="143">
        <f>O315*H315</f>
        <v>0</v>
      </c>
      <c r="Q315" s="143">
        <v>0</v>
      </c>
      <c r="R315" s="143">
        <f>Q315*H315</f>
        <v>0</v>
      </c>
      <c r="S315" s="143">
        <v>0</v>
      </c>
      <c r="T315" s="144">
        <f>S315*H315</f>
        <v>0</v>
      </c>
      <c r="AR315" s="145" t="s">
        <v>167</v>
      </c>
      <c r="AT315" s="145" t="s">
        <v>149</v>
      </c>
      <c r="AU315" s="145" t="s">
        <v>86</v>
      </c>
      <c r="AY315" s="16" t="s">
        <v>146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6" t="s">
        <v>84</v>
      </c>
      <c r="BK315" s="146">
        <f>ROUND(I315*H315,2)</f>
        <v>0</v>
      </c>
      <c r="BL315" s="16" t="s">
        <v>167</v>
      </c>
      <c r="BM315" s="145" t="s">
        <v>781</v>
      </c>
    </row>
    <row r="316" spans="2:65" s="1" customFormat="1">
      <c r="B316" s="31"/>
      <c r="D316" s="147" t="s">
        <v>155</v>
      </c>
      <c r="F316" s="148" t="s">
        <v>780</v>
      </c>
      <c r="I316" s="149"/>
      <c r="L316" s="31"/>
      <c r="M316" s="150"/>
      <c r="T316" s="55"/>
      <c r="AT316" s="16" t="s">
        <v>155</v>
      </c>
      <c r="AU316" s="16" t="s">
        <v>86</v>
      </c>
    </row>
    <row r="317" spans="2:65" s="1" customFormat="1">
      <c r="B317" s="31"/>
      <c r="D317" s="147" t="s">
        <v>156</v>
      </c>
      <c r="F317" s="151" t="s">
        <v>782</v>
      </c>
      <c r="I317" s="149"/>
      <c r="L317" s="31"/>
      <c r="M317" s="150"/>
      <c r="T317" s="55"/>
      <c r="AT317" s="16" t="s">
        <v>156</v>
      </c>
      <c r="AU317" s="16" t="s">
        <v>86</v>
      </c>
    </row>
    <row r="318" spans="2:65" s="1" customFormat="1" ht="24.2" customHeight="1">
      <c r="B318" s="132"/>
      <c r="C318" s="133" t="s">
        <v>783</v>
      </c>
      <c r="D318" s="133" t="s">
        <v>149</v>
      </c>
      <c r="E318" s="134" t="s">
        <v>784</v>
      </c>
      <c r="F318" s="135" t="s">
        <v>785</v>
      </c>
      <c r="G318" s="136" t="s">
        <v>477</v>
      </c>
      <c r="H318" s="137">
        <v>21.5</v>
      </c>
      <c r="I318" s="138"/>
      <c r="J318" s="139">
        <f>ROUND(I318*H318,2)</f>
        <v>0</v>
      </c>
      <c r="K318" s="140"/>
      <c r="L318" s="31"/>
      <c r="M318" s="141" t="s">
        <v>1</v>
      </c>
      <c r="N318" s="142" t="s">
        <v>41</v>
      </c>
      <c r="P318" s="143">
        <f>O318*H318</f>
        <v>0</v>
      </c>
      <c r="Q318" s="143">
        <v>0.24567</v>
      </c>
      <c r="R318" s="143">
        <f>Q318*H318</f>
        <v>5.2819050000000001</v>
      </c>
      <c r="S318" s="143">
        <v>0</v>
      </c>
      <c r="T318" s="144">
        <f>S318*H318</f>
        <v>0</v>
      </c>
      <c r="AR318" s="145" t="s">
        <v>167</v>
      </c>
      <c r="AT318" s="145" t="s">
        <v>149</v>
      </c>
      <c r="AU318" s="145" t="s">
        <v>86</v>
      </c>
      <c r="AY318" s="16" t="s">
        <v>146</v>
      </c>
      <c r="BE318" s="146">
        <f>IF(N318="základní",J318,0)</f>
        <v>0</v>
      </c>
      <c r="BF318" s="146">
        <f>IF(N318="snížená",J318,0)</f>
        <v>0</v>
      </c>
      <c r="BG318" s="146">
        <f>IF(N318="zákl. přenesená",J318,0)</f>
        <v>0</v>
      </c>
      <c r="BH318" s="146">
        <f>IF(N318="sníž. přenesená",J318,0)</f>
        <v>0</v>
      </c>
      <c r="BI318" s="146">
        <f>IF(N318="nulová",J318,0)</f>
        <v>0</v>
      </c>
      <c r="BJ318" s="16" t="s">
        <v>84</v>
      </c>
      <c r="BK318" s="146">
        <f>ROUND(I318*H318,2)</f>
        <v>0</v>
      </c>
      <c r="BL318" s="16" t="s">
        <v>167</v>
      </c>
      <c r="BM318" s="145" t="s">
        <v>786</v>
      </c>
    </row>
    <row r="319" spans="2:65" s="1" customFormat="1">
      <c r="B319" s="31"/>
      <c r="D319" s="147" t="s">
        <v>155</v>
      </c>
      <c r="F319" s="148" t="s">
        <v>785</v>
      </c>
      <c r="I319" s="149"/>
      <c r="L319" s="31"/>
      <c r="M319" s="150"/>
      <c r="T319" s="55"/>
      <c r="AT319" s="16" t="s">
        <v>155</v>
      </c>
      <c r="AU319" s="16" t="s">
        <v>86</v>
      </c>
    </row>
    <row r="320" spans="2:65" s="1" customFormat="1">
      <c r="B320" s="31"/>
      <c r="D320" s="147" t="s">
        <v>156</v>
      </c>
      <c r="F320" s="151" t="s">
        <v>787</v>
      </c>
      <c r="I320" s="149"/>
      <c r="L320" s="31"/>
      <c r="M320" s="150"/>
      <c r="T320" s="55"/>
      <c r="AT320" s="16" t="s">
        <v>156</v>
      </c>
      <c r="AU320" s="16" t="s">
        <v>86</v>
      </c>
    </row>
    <row r="321" spans="2:65" s="1" customFormat="1" ht="24.2" customHeight="1">
      <c r="B321" s="132"/>
      <c r="C321" s="133" t="s">
        <v>788</v>
      </c>
      <c r="D321" s="133" t="s">
        <v>149</v>
      </c>
      <c r="E321" s="134" t="s">
        <v>789</v>
      </c>
      <c r="F321" s="135" t="s">
        <v>790</v>
      </c>
      <c r="G321" s="136" t="s">
        <v>246</v>
      </c>
      <c r="H321" s="137">
        <v>1</v>
      </c>
      <c r="I321" s="138"/>
      <c r="J321" s="139">
        <f>ROUND(I321*H321,2)</f>
        <v>0</v>
      </c>
      <c r="K321" s="140"/>
      <c r="L321" s="31"/>
      <c r="M321" s="141" t="s">
        <v>1</v>
      </c>
      <c r="N321" s="142" t="s">
        <v>41</v>
      </c>
      <c r="P321" s="143">
        <f>O321*H321</f>
        <v>0</v>
      </c>
      <c r="Q321" s="143">
        <v>0</v>
      </c>
      <c r="R321" s="143">
        <f>Q321*H321</f>
        <v>0</v>
      </c>
      <c r="S321" s="143">
        <v>4.0000000000000001E-3</v>
      </c>
      <c r="T321" s="144">
        <f>S321*H321</f>
        <v>4.0000000000000001E-3</v>
      </c>
      <c r="AR321" s="145" t="s">
        <v>167</v>
      </c>
      <c r="AT321" s="145" t="s">
        <v>149</v>
      </c>
      <c r="AU321" s="145" t="s">
        <v>86</v>
      </c>
      <c r="AY321" s="16" t="s">
        <v>146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6" t="s">
        <v>84</v>
      </c>
      <c r="BK321" s="146">
        <f>ROUND(I321*H321,2)</f>
        <v>0</v>
      </c>
      <c r="BL321" s="16" t="s">
        <v>167</v>
      </c>
      <c r="BM321" s="145" t="s">
        <v>791</v>
      </c>
    </row>
    <row r="322" spans="2:65" s="1" customFormat="1">
      <c r="B322" s="31"/>
      <c r="D322" s="147" t="s">
        <v>155</v>
      </c>
      <c r="F322" s="148" t="s">
        <v>790</v>
      </c>
      <c r="I322" s="149"/>
      <c r="L322" s="31"/>
      <c r="M322" s="150"/>
      <c r="T322" s="55"/>
      <c r="AT322" s="16" t="s">
        <v>155</v>
      </c>
      <c r="AU322" s="16" t="s">
        <v>86</v>
      </c>
    </row>
    <row r="323" spans="2:65" s="1" customFormat="1" ht="24.2" customHeight="1">
      <c r="B323" s="132"/>
      <c r="C323" s="133" t="s">
        <v>792</v>
      </c>
      <c r="D323" s="133" t="s">
        <v>149</v>
      </c>
      <c r="E323" s="134" t="s">
        <v>793</v>
      </c>
      <c r="F323" s="135" t="s">
        <v>794</v>
      </c>
      <c r="G323" s="136" t="s">
        <v>477</v>
      </c>
      <c r="H323" s="137">
        <v>6.5</v>
      </c>
      <c r="I323" s="138"/>
      <c r="J323" s="139">
        <f>ROUND(I323*H323,2)</f>
        <v>0</v>
      </c>
      <c r="K323" s="140"/>
      <c r="L323" s="31"/>
      <c r="M323" s="141" t="s">
        <v>1</v>
      </c>
      <c r="N323" s="142" t="s">
        <v>41</v>
      </c>
      <c r="P323" s="143">
        <f>O323*H323</f>
        <v>0</v>
      </c>
      <c r="Q323" s="143">
        <v>0</v>
      </c>
      <c r="R323" s="143">
        <f>Q323*H323</f>
        <v>0</v>
      </c>
      <c r="S323" s="143">
        <v>0.9</v>
      </c>
      <c r="T323" s="144">
        <f>S323*H323</f>
        <v>5.8500000000000005</v>
      </c>
      <c r="AR323" s="145" t="s">
        <v>167</v>
      </c>
      <c r="AT323" s="145" t="s">
        <v>149</v>
      </c>
      <c r="AU323" s="145" t="s">
        <v>86</v>
      </c>
      <c r="AY323" s="16" t="s">
        <v>146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6" t="s">
        <v>84</v>
      </c>
      <c r="BK323" s="146">
        <f>ROUND(I323*H323,2)</f>
        <v>0</v>
      </c>
      <c r="BL323" s="16" t="s">
        <v>167</v>
      </c>
      <c r="BM323" s="145" t="s">
        <v>795</v>
      </c>
    </row>
    <row r="324" spans="2:65" s="1" customFormat="1">
      <c r="B324" s="31"/>
      <c r="D324" s="147" t="s">
        <v>155</v>
      </c>
      <c r="F324" s="148" t="s">
        <v>794</v>
      </c>
      <c r="I324" s="149"/>
      <c r="L324" s="31"/>
      <c r="M324" s="150"/>
      <c r="T324" s="55"/>
      <c r="AT324" s="16" t="s">
        <v>155</v>
      </c>
      <c r="AU324" s="16" t="s">
        <v>86</v>
      </c>
    </row>
    <row r="325" spans="2:65" s="1" customFormat="1">
      <c r="B325" s="31"/>
      <c r="D325" s="147" t="s">
        <v>156</v>
      </c>
      <c r="F325" s="151" t="s">
        <v>796</v>
      </c>
      <c r="I325" s="149"/>
      <c r="L325" s="31"/>
      <c r="M325" s="150"/>
      <c r="T325" s="55"/>
      <c r="AT325" s="16" t="s">
        <v>156</v>
      </c>
      <c r="AU325" s="16" t="s">
        <v>86</v>
      </c>
    </row>
    <row r="326" spans="2:65" s="11" customFormat="1" ht="22.9" customHeight="1">
      <c r="B326" s="120"/>
      <c r="D326" s="121" t="s">
        <v>75</v>
      </c>
      <c r="E326" s="130" t="s">
        <v>496</v>
      </c>
      <c r="F326" s="130" t="s">
        <v>497</v>
      </c>
      <c r="I326" s="123"/>
      <c r="J326" s="131">
        <f>BK326</f>
        <v>0</v>
      </c>
      <c r="L326" s="120"/>
      <c r="M326" s="125"/>
      <c r="P326" s="126">
        <f>SUM(P327:P345)</f>
        <v>0</v>
      </c>
      <c r="R326" s="126">
        <f>SUM(R327:R345)</f>
        <v>0</v>
      </c>
      <c r="T326" s="127">
        <f>SUM(T327:T345)</f>
        <v>0</v>
      </c>
      <c r="AR326" s="121" t="s">
        <v>84</v>
      </c>
      <c r="AT326" s="128" t="s">
        <v>75</v>
      </c>
      <c r="AU326" s="128" t="s">
        <v>84</v>
      </c>
      <c r="AY326" s="121" t="s">
        <v>146</v>
      </c>
      <c r="BK326" s="129">
        <f>SUM(BK327:BK345)</f>
        <v>0</v>
      </c>
    </row>
    <row r="327" spans="2:65" s="1" customFormat="1" ht="21.75" customHeight="1">
      <c r="B327" s="132"/>
      <c r="C327" s="133" t="s">
        <v>797</v>
      </c>
      <c r="D327" s="133" t="s">
        <v>149</v>
      </c>
      <c r="E327" s="134" t="s">
        <v>499</v>
      </c>
      <c r="F327" s="135" t="s">
        <v>500</v>
      </c>
      <c r="G327" s="136" t="s">
        <v>302</v>
      </c>
      <c r="H327" s="137">
        <v>1014.0309999999999</v>
      </c>
      <c r="I327" s="138"/>
      <c r="J327" s="139">
        <f>ROUND(I327*H327,2)</f>
        <v>0</v>
      </c>
      <c r="K327" s="140"/>
      <c r="L327" s="31"/>
      <c r="M327" s="141" t="s">
        <v>1</v>
      </c>
      <c r="N327" s="142" t="s">
        <v>41</v>
      </c>
      <c r="P327" s="143">
        <f>O327*H327</f>
        <v>0</v>
      </c>
      <c r="Q327" s="143">
        <v>0</v>
      </c>
      <c r="R327" s="143">
        <f>Q327*H327</f>
        <v>0</v>
      </c>
      <c r="S327" s="143">
        <v>0</v>
      </c>
      <c r="T327" s="144">
        <f>S327*H327</f>
        <v>0</v>
      </c>
      <c r="AR327" s="145" t="s">
        <v>167</v>
      </c>
      <c r="AT327" s="145" t="s">
        <v>149</v>
      </c>
      <c r="AU327" s="145" t="s">
        <v>86</v>
      </c>
      <c r="AY327" s="16" t="s">
        <v>146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6" t="s">
        <v>84</v>
      </c>
      <c r="BK327" s="146">
        <f>ROUND(I327*H327,2)</f>
        <v>0</v>
      </c>
      <c r="BL327" s="16" t="s">
        <v>167</v>
      </c>
      <c r="BM327" s="145" t="s">
        <v>798</v>
      </c>
    </row>
    <row r="328" spans="2:65" s="1" customFormat="1">
      <c r="B328" s="31"/>
      <c r="D328" s="147" t="s">
        <v>155</v>
      </c>
      <c r="F328" s="148" t="s">
        <v>500</v>
      </c>
      <c r="I328" s="149"/>
      <c r="L328" s="31"/>
      <c r="M328" s="150"/>
      <c r="T328" s="55"/>
      <c r="AT328" s="16" t="s">
        <v>155</v>
      </c>
      <c r="AU328" s="16" t="s">
        <v>86</v>
      </c>
    </row>
    <row r="329" spans="2:65" s="1" customFormat="1">
      <c r="B329" s="31"/>
      <c r="D329" s="147" t="s">
        <v>156</v>
      </c>
      <c r="F329" s="151" t="s">
        <v>502</v>
      </c>
      <c r="I329" s="149"/>
      <c r="L329" s="31"/>
      <c r="M329" s="150"/>
      <c r="T329" s="55"/>
      <c r="AT329" s="16" t="s">
        <v>156</v>
      </c>
      <c r="AU329" s="16" t="s">
        <v>86</v>
      </c>
    </row>
    <row r="330" spans="2:65" s="12" customFormat="1">
      <c r="B330" s="155"/>
      <c r="D330" s="147" t="s">
        <v>255</v>
      </c>
      <c r="E330" s="156" t="s">
        <v>1</v>
      </c>
      <c r="F330" s="157" t="s">
        <v>799</v>
      </c>
      <c r="H330" s="158">
        <v>0.191</v>
      </c>
      <c r="I330" s="159"/>
      <c r="L330" s="155"/>
      <c r="M330" s="160"/>
      <c r="T330" s="161"/>
      <c r="AT330" s="156" t="s">
        <v>255</v>
      </c>
      <c r="AU330" s="156" t="s">
        <v>86</v>
      </c>
      <c r="AV330" s="12" t="s">
        <v>86</v>
      </c>
      <c r="AW330" s="12" t="s">
        <v>33</v>
      </c>
      <c r="AX330" s="12" t="s">
        <v>76</v>
      </c>
      <c r="AY330" s="156" t="s">
        <v>146</v>
      </c>
    </row>
    <row r="331" spans="2:65" s="12" customFormat="1">
      <c r="B331" s="155"/>
      <c r="D331" s="147" t="s">
        <v>255</v>
      </c>
      <c r="E331" s="156" t="s">
        <v>1</v>
      </c>
      <c r="F331" s="157" t="s">
        <v>800</v>
      </c>
      <c r="H331" s="158">
        <v>1013.84</v>
      </c>
      <c r="I331" s="159"/>
      <c r="L331" s="155"/>
      <c r="M331" s="160"/>
      <c r="T331" s="161"/>
      <c r="AT331" s="156" t="s">
        <v>255</v>
      </c>
      <c r="AU331" s="156" t="s">
        <v>86</v>
      </c>
      <c r="AV331" s="12" t="s">
        <v>86</v>
      </c>
      <c r="AW331" s="12" t="s">
        <v>33</v>
      </c>
      <c r="AX331" s="12" t="s">
        <v>76</v>
      </c>
      <c r="AY331" s="156" t="s">
        <v>146</v>
      </c>
    </row>
    <row r="332" spans="2:65" s="14" customFormat="1">
      <c r="B332" s="180"/>
      <c r="D332" s="147" t="s">
        <v>255</v>
      </c>
      <c r="E332" s="181" t="s">
        <v>1</v>
      </c>
      <c r="F332" s="182" t="s">
        <v>505</v>
      </c>
      <c r="H332" s="183">
        <v>1014.0310000000001</v>
      </c>
      <c r="I332" s="184"/>
      <c r="L332" s="180"/>
      <c r="M332" s="185"/>
      <c r="T332" s="186"/>
      <c r="AT332" s="181" t="s">
        <v>255</v>
      </c>
      <c r="AU332" s="181" t="s">
        <v>86</v>
      </c>
      <c r="AV332" s="14" t="s">
        <v>167</v>
      </c>
      <c r="AW332" s="14" t="s">
        <v>33</v>
      </c>
      <c r="AX332" s="14" t="s">
        <v>84</v>
      </c>
      <c r="AY332" s="181" t="s">
        <v>146</v>
      </c>
    </row>
    <row r="333" spans="2:65" s="1" customFormat="1" ht="24.2" customHeight="1">
      <c r="B333" s="132"/>
      <c r="C333" s="133" t="s">
        <v>801</v>
      </c>
      <c r="D333" s="133" t="s">
        <v>149</v>
      </c>
      <c r="E333" s="134" t="s">
        <v>507</v>
      </c>
      <c r="F333" s="135" t="s">
        <v>508</v>
      </c>
      <c r="G333" s="136" t="s">
        <v>302</v>
      </c>
      <c r="H333" s="137">
        <v>14196.433999999999</v>
      </c>
      <c r="I333" s="138"/>
      <c r="J333" s="139">
        <f>ROUND(I333*H333,2)</f>
        <v>0</v>
      </c>
      <c r="K333" s="140"/>
      <c r="L333" s="31"/>
      <c r="M333" s="141" t="s">
        <v>1</v>
      </c>
      <c r="N333" s="142" t="s">
        <v>41</v>
      </c>
      <c r="P333" s="143">
        <f>O333*H333</f>
        <v>0</v>
      </c>
      <c r="Q333" s="143">
        <v>0</v>
      </c>
      <c r="R333" s="143">
        <f>Q333*H333</f>
        <v>0</v>
      </c>
      <c r="S333" s="143">
        <v>0</v>
      </c>
      <c r="T333" s="144">
        <f>S333*H333</f>
        <v>0</v>
      </c>
      <c r="AR333" s="145" t="s">
        <v>167</v>
      </c>
      <c r="AT333" s="145" t="s">
        <v>149</v>
      </c>
      <c r="AU333" s="145" t="s">
        <v>86</v>
      </c>
      <c r="AY333" s="16" t="s">
        <v>146</v>
      </c>
      <c r="BE333" s="146">
        <f>IF(N333="základní",J333,0)</f>
        <v>0</v>
      </c>
      <c r="BF333" s="146">
        <f>IF(N333="snížená",J333,0)</f>
        <v>0</v>
      </c>
      <c r="BG333" s="146">
        <f>IF(N333="zákl. přenesená",J333,0)</f>
        <v>0</v>
      </c>
      <c r="BH333" s="146">
        <f>IF(N333="sníž. přenesená",J333,0)</f>
        <v>0</v>
      </c>
      <c r="BI333" s="146">
        <f>IF(N333="nulová",J333,0)</f>
        <v>0</v>
      </c>
      <c r="BJ333" s="16" t="s">
        <v>84</v>
      </c>
      <c r="BK333" s="146">
        <f>ROUND(I333*H333,2)</f>
        <v>0</v>
      </c>
      <c r="BL333" s="16" t="s">
        <v>167</v>
      </c>
      <c r="BM333" s="145" t="s">
        <v>802</v>
      </c>
    </row>
    <row r="334" spans="2:65" s="1" customFormat="1">
      <c r="B334" s="31"/>
      <c r="D334" s="147" t="s">
        <v>155</v>
      </c>
      <c r="F334" s="148" t="s">
        <v>508</v>
      </c>
      <c r="I334" s="149"/>
      <c r="L334" s="31"/>
      <c r="M334" s="150"/>
      <c r="T334" s="55"/>
      <c r="AT334" s="16" t="s">
        <v>155</v>
      </c>
      <c r="AU334" s="16" t="s">
        <v>86</v>
      </c>
    </row>
    <row r="335" spans="2:65" s="12" customFormat="1">
      <c r="B335" s="155"/>
      <c r="D335" s="147" t="s">
        <v>255</v>
      </c>
      <c r="E335" s="156" t="s">
        <v>1</v>
      </c>
      <c r="F335" s="157" t="s">
        <v>803</v>
      </c>
      <c r="H335" s="158">
        <v>2.6739999999999999</v>
      </c>
      <c r="I335" s="159"/>
      <c r="L335" s="155"/>
      <c r="M335" s="160"/>
      <c r="T335" s="161"/>
      <c r="AT335" s="156" t="s">
        <v>255</v>
      </c>
      <c r="AU335" s="156" t="s">
        <v>86</v>
      </c>
      <c r="AV335" s="12" t="s">
        <v>86</v>
      </c>
      <c r="AW335" s="12" t="s">
        <v>33</v>
      </c>
      <c r="AX335" s="12" t="s">
        <v>76</v>
      </c>
      <c r="AY335" s="156" t="s">
        <v>146</v>
      </c>
    </row>
    <row r="336" spans="2:65" s="12" customFormat="1">
      <c r="B336" s="155"/>
      <c r="D336" s="147" t="s">
        <v>255</v>
      </c>
      <c r="E336" s="156" t="s">
        <v>1</v>
      </c>
      <c r="F336" s="157" t="s">
        <v>804</v>
      </c>
      <c r="H336" s="158">
        <v>14193.76</v>
      </c>
      <c r="I336" s="159"/>
      <c r="L336" s="155"/>
      <c r="M336" s="160"/>
      <c r="T336" s="161"/>
      <c r="AT336" s="156" t="s">
        <v>255</v>
      </c>
      <c r="AU336" s="156" t="s">
        <v>86</v>
      </c>
      <c r="AV336" s="12" t="s">
        <v>86</v>
      </c>
      <c r="AW336" s="12" t="s">
        <v>33</v>
      </c>
      <c r="AX336" s="12" t="s">
        <v>76</v>
      </c>
      <c r="AY336" s="156" t="s">
        <v>146</v>
      </c>
    </row>
    <row r="337" spans="2:65" s="14" customFormat="1">
      <c r="B337" s="180"/>
      <c r="D337" s="147" t="s">
        <v>255</v>
      </c>
      <c r="E337" s="181" t="s">
        <v>1</v>
      </c>
      <c r="F337" s="182" t="s">
        <v>505</v>
      </c>
      <c r="H337" s="183">
        <v>14196.434000000001</v>
      </c>
      <c r="I337" s="184"/>
      <c r="L337" s="180"/>
      <c r="M337" s="185"/>
      <c r="T337" s="186"/>
      <c r="AT337" s="181" t="s">
        <v>255</v>
      </c>
      <c r="AU337" s="181" t="s">
        <v>86</v>
      </c>
      <c r="AV337" s="14" t="s">
        <v>167</v>
      </c>
      <c r="AW337" s="14" t="s">
        <v>33</v>
      </c>
      <c r="AX337" s="14" t="s">
        <v>84</v>
      </c>
      <c r="AY337" s="181" t="s">
        <v>146</v>
      </c>
    </row>
    <row r="338" spans="2:65" s="1" customFormat="1" ht="33" customHeight="1">
      <c r="B338" s="132"/>
      <c r="C338" s="133" t="s">
        <v>805</v>
      </c>
      <c r="D338" s="133" t="s">
        <v>149</v>
      </c>
      <c r="E338" s="134" t="s">
        <v>513</v>
      </c>
      <c r="F338" s="135" t="s">
        <v>514</v>
      </c>
      <c r="G338" s="136" t="s">
        <v>302</v>
      </c>
      <c r="H338" s="137">
        <v>0.191</v>
      </c>
      <c r="I338" s="138"/>
      <c r="J338" s="139">
        <f>ROUND(I338*H338,2)</f>
        <v>0</v>
      </c>
      <c r="K338" s="140"/>
      <c r="L338" s="31"/>
      <c r="M338" s="141" t="s">
        <v>1</v>
      </c>
      <c r="N338" s="142" t="s">
        <v>41</v>
      </c>
      <c r="P338" s="143">
        <f>O338*H338</f>
        <v>0</v>
      </c>
      <c r="Q338" s="143">
        <v>0</v>
      </c>
      <c r="R338" s="143">
        <f>Q338*H338</f>
        <v>0</v>
      </c>
      <c r="S338" s="143">
        <v>0</v>
      </c>
      <c r="T338" s="144">
        <f>S338*H338</f>
        <v>0</v>
      </c>
      <c r="AR338" s="145" t="s">
        <v>167</v>
      </c>
      <c r="AT338" s="145" t="s">
        <v>149</v>
      </c>
      <c r="AU338" s="145" t="s">
        <v>86</v>
      </c>
      <c r="AY338" s="16" t="s">
        <v>146</v>
      </c>
      <c r="BE338" s="146">
        <f>IF(N338="základní",J338,0)</f>
        <v>0</v>
      </c>
      <c r="BF338" s="146">
        <f>IF(N338="snížená",J338,0)</f>
        <v>0</v>
      </c>
      <c r="BG338" s="146">
        <f>IF(N338="zákl. přenesená",J338,0)</f>
        <v>0</v>
      </c>
      <c r="BH338" s="146">
        <f>IF(N338="sníž. přenesená",J338,0)</f>
        <v>0</v>
      </c>
      <c r="BI338" s="146">
        <f>IF(N338="nulová",J338,0)</f>
        <v>0</v>
      </c>
      <c r="BJ338" s="16" t="s">
        <v>84</v>
      </c>
      <c r="BK338" s="146">
        <f>ROUND(I338*H338,2)</f>
        <v>0</v>
      </c>
      <c r="BL338" s="16" t="s">
        <v>167</v>
      </c>
      <c r="BM338" s="145" t="s">
        <v>806</v>
      </c>
    </row>
    <row r="339" spans="2:65" s="1" customFormat="1">
      <c r="B339" s="31"/>
      <c r="D339" s="147" t="s">
        <v>155</v>
      </c>
      <c r="F339" s="148" t="s">
        <v>514</v>
      </c>
      <c r="I339" s="149"/>
      <c r="L339" s="31"/>
      <c r="M339" s="150"/>
      <c r="T339" s="55"/>
      <c r="AT339" s="16" t="s">
        <v>155</v>
      </c>
      <c r="AU339" s="16" t="s">
        <v>86</v>
      </c>
    </row>
    <row r="340" spans="2:65" s="1" customFormat="1">
      <c r="B340" s="31"/>
      <c r="D340" s="147" t="s">
        <v>156</v>
      </c>
      <c r="F340" s="151" t="s">
        <v>516</v>
      </c>
      <c r="I340" s="149"/>
      <c r="L340" s="31"/>
      <c r="M340" s="150"/>
      <c r="T340" s="55"/>
      <c r="AT340" s="16" t="s">
        <v>156</v>
      </c>
      <c r="AU340" s="16" t="s">
        <v>86</v>
      </c>
    </row>
    <row r="341" spans="2:65" s="12" customFormat="1">
      <c r="B341" s="155"/>
      <c r="D341" s="147" t="s">
        <v>255</v>
      </c>
      <c r="E341" s="156" t="s">
        <v>1</v>
      </c>
      <c r="F341" s="157" t="s">
        <v>807</v>
      </c>
      <c r="H341" s="158">
        <v>0.191</v>
      </c>
      <c r="I341" s="159"/>
      <c r="L341" s="155"/>
      <c r="M341" s="160"/>
      <c r="T341" s="161"/>
      <c r="AT341" s="156" t="s">
        <v>255</v>
      </c>
      <c r="AU341" s="156" t="s">
        <v>86</v>
      </c>
      <c r="AV341" s="12" t="s">
        <v>86</v>
      </c>
      <c r="AW341" s="12" t="s">
        <v>33</v>
      </c>
      <c r="AX341" s="12" t="s">
        <v>84</v>
      </c>
      <c r="AY341" s="156" t="s">
        <v>146</v>
      </c>
    </row>
    <row r="342" spans="2:65" s="1" customFormat="1" ht="24.2" customHeight="1">
      <c r="B342" s="132"/>
      <c r="C342" s="133" t="s">
        <v>808</v>
      </c>
      <c r="D342" s="133" t="s">
        <v>149</v>
      </c>
      <c r="E342" s="134" t="s">
        <v>519</v>
      </c>
      <c r="F342" s="135" t="s">
        <v>520</v>
      </c>
      <c r="G342" s="136" t="s">
        <v>302</v>
      </c>
      <c r="H342" s="137">
        <v>1013.84</v>
      </c>
      <c r="I342" s="138"/>
      <c r="J342" s="139">
        <f>ROUND(I342*H342,2)</f>
        <v>0</v>
      </c>
      <c r="K342" s="140"/>
      <c r="L342" s="31"/>
      <c r="M342" s="141" t="s">
        <v>1</v>
      </c>
      <c r="N342" s="142" t="s">
        <v>41</v>
      </c>
      <c r="P342" s="143">
        <f>O342*H342</f>
        <v>0</v>
      </c>
      <c r="Q342" s="143">
        <v>0</v>
      </c>
      <c r="R342" s="143">
        <f>Q342*H342</f>
        <v>0</v>
      </c>
      <c r="S342" s="143">
        <v>0</v>
      </c>
      <c r="T342" s="144">
        <f>S342*H342</f>
        <v>0</v>
      </c>
      <c r="AR342" s="145" t="s">
        <v>167</v>
      </c>
      <c r="AT342" s="145" t="s">
        <v>149</v>
      </c>
      <c r="AU342" s="145" t="s">
        <v>86</v>
      </c>
      <c r="AY342" s="16" t="s">
        <v>146</v>
      </c>
      <c r="BE342" s="146">
        <f>IF(N342="základní",J342,0)</f>
        <v>0</v>
      </c>
      <c r="BF342" s="146">
        <f>IF(N342="snížená",J342,0)</f>
        <v>0</v>
      </c>
      <c r="BG342" s="146">
        <f>IF(N342="zákl. přenesená",J342,0)</f>
        <v>0</v>
      </c>
      <c r="BH342" s="146">
        <f>IF(N342="sníž. přenesená",J342,0)</f>
        <v>0</v>
      </c>
      <c r="BI342" s="146">
        <f>IF(N342="nulová",J342,0)</f>
        <v>0</v>
      </c>
      <c r="BJ342" s="16" t="s">
        <v>84</v>
      </c>
      <c r="BK342" s="146">
        <f>ROUND(I342*H342,2)</f>
        <v>0</v>
      </c>
      <c r="BL342" s="16" t="s">
        <v>167</v>
      </c>
      <c r="BM342" s="145" t="s">
        <v>809</v>
      </c>
    </row>
    <row r="343" spans="2:65" s="1" customFormat="1">
      <c r="B343" s="31"/>
      <c r="D343" s="147" t="s">
        <v>155</v>
      </c>
      <c r="F343" s="148" t="s">
        <v>520</v>
      </c>
      <c r="I343" s="149"/>
      <c r="L343" s="31"/>
      <c r="M343" s="150"/>
      <c r="T343" s="55"/>
      <c r="AT343" s="16" t="s">
        <v>155</v>
      </c>
      <c r="AU343" s="16" t="s">
        <v>86</v>
      </c>
    </row>
    <row r="344" spans="2:65" s="1" customFormat="1">
      <c r="B344" s="31"/>
      <c r="D344" s="147" t="s">
        <v>156</v>
      </c>
      <c r="F344" s="151" t="s">
        <v>522</v>
      </c>
      <c r="I344" s="149"/>
      <c r="L344" s="31"/>
      <c r="M344" s="150"/>
      <c r="T344" s="55"/>
      <c r="AT344" s="16" t="s">
        <v>156</v>
      </c>
      <c r="AU344" s="16" t="s">
        <v>86</v>
      </c>
    </row>
    <row r="345" spans="2:65" s="12" customFormat="1">
      <c r="B345" s="155"/>
      <c r="D345" s="147" t="s">
        <v>255</v>
      </c>
      <c r="E345" s="156" t="s">
        <v>1</v>
      </c>
      <c r="F345" s="157" t="s">
        <v>800</v>
      </c>
      <c r="H345" s="158">
        <v>1013.84</v>
      </c>
      <c r="I345" s="159"/>
      <c r="L345" s="155"/>
      <c r="M345" s="160"/>
      <c r="T345" s="161"/>
      <c r="AT345" s="156" t="s">
        <v>255</v>
      </c>
      <c r="AU345" s="156" t="s">
        <v>86</v>
      </c>
      <c r="AV345" s="12" t="s">
        <v>86</v>
      </c>
      <c r="AW345" s="12" t="s">
        <v>33</v>
      </c>
      <c r="AX345" s="12" t="s">
        <v>84</v>
      </c>
      <c r="AY345" s="156" t="s">
        <v>146</v>
      </c>
    </row>
    <row r="346" spans="2:65" s="11" customFormat="1" ht="22.9" customHeight="1">
      <c r="B346" s="120"/>
      <c r="D346" s="121" t="s">
        <v>75</v>
      </c>
      <c r="E346" s="130" t="s">
        <v>528</v>
      </c>
      <c r="F346" s="130" t="s">
        <v>529</v>
      </c>
      <c r="I346" s="123"/>
      <c r="J346" s="131">
        <f>BK346</f>
        <v>0</v>
      </c>
      <c r="L346" s="120"/>
      <c r="M346" s="125"/>
      <c r="P346" s="126">
        <f>SUM(P347:P348)</f>
        <v>0</v>
      </c>
      <c r="R346" s="126">
        <f>SUM(R347:R348)</f>
        <v>0</v>
      </c>
      <c r="T346" s="127">
        <f>SUM(T347:T348)</f>
        <v>0</v>
      </c>
      <c r="AR346" s="121" t="s">
        <v>84</v>
      </c>
      <c r="AT346" s="128" t="s">
        <v>75</v>
      </c>
      <c r="AU346" s="128" t="s">
        <v>84</v>
      </c>
      <c r="AY346" s="121" t="s">
        <v>146</v>
      </c>
      <c r="BK346" s="129">
        <f>SUM(BK347:BK348)</f>
        <v>0</v>
      </c>
    </row>
    <row r="347" spans="2:65" s="1" customFormat="1" ht="33" customHeight="1">
      <c r="B347" s="132"/>
      <c r="C347" s="133" t="s">
        <v>618</v>
      </c>
      <c r="D347" s="133" t="s">
        <v>149</v>
      </c>
      <c r="E347" s="134" t="s">
        <v>531</v>
      </c>
      <c r="F347" s="135" t="s">
        <v>532</v>
      </c>
      <c r="G347" s="136" t="s">
        <v>302</v>
      </c>
      <c r="H347" s="137">
        <v>534.87900000000002</v>
      </c>
      <c r="I347" s="138"/>
      <c r="J347" s="139">
        <f>ROUND(I347*H347,2)</f>
        <v>0</v>
      </c>
      <c r="K347" s="140"/>
      <c r="L347" s="31"/>
      <c r="M347" s="141" t="s">
        <v>1</v>
      </c>
      <c r="N347" s="142" t="s">
        <v>41</v>
      </c>
      <c r="P347" s="143">
        <f>O347*H347</f>
        <v>0</v>
      </c>
      <c r="Q347" s="143">
        <v>0</v>
      </c>
      <c r="R347" s="143">
        <f>Q347*H347</f>
        <v>0</v>
      </c>
      <c r="S347" s="143">
        <v>0</v>
      </c>
      <c r="T347" s="144">
        <f>S347*H347</f>
        <v>0</v>
      </c>
      <c r="AR347" s="145" t="s">
        <v>167</v>
      </c>
      <c r="AT347" s="145" t="s">
        <v>149</v>
      </c>
      <c r="AU347" s="145" t="s">
        <v>86</v>
      </c>
      <c r="AY347" s="16" t="s">
        <v>146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6" t="s">
        <v>84</v>
      </c>
      <c r="BK347" s="146">
        <f>ROUND(I347*H347,2)</f>
        <v>0</v>
      </c>
      <c r="BL347" s="16" t="s">
        <v>167</v>
      </c>
      <c r="BM347" s="145" t="s">
        <v>810</v>
      </c>
    </row>
    <row r="348" spans="2:65" s="1" customFormat="1">
      <c r="B348" s="31"/>
      <c r="D348" s="147" t="s">
        <v>155</v>
      </c>
      <c r="F348" s="148" t="s">
        <v>532</v>
      </c>
      <c r="I348" s="149"/>
      <c r="L348" s="31"/>
      <c r="M348" s="152"/>
      <c r="N348" s="153"/>
      <c r="O348" s="153"/>
      <c r="P348" s="153"/>
      <c r="Q348" s="153"/>
      <c r="R348" s="153"/>
      <c r="S348" s="153"/>
      <c r="T348" s="154"/>
      <c r="AT348" s="16" t="s">
        <v>155</v>
      </c>
      <c r="AU348" s="16" t="s">
        <v>86</v>
      </c>
    </row>
    <row r="349" spans="2:65" s="1" customFormat="1" ht="6.95" customHeight="1">
      <c r="B349" s="43"/>
      <c r="C349" s="44"/>
      <c r="D349" s="44"/>
      <c r="E349" s="44"/>
      <c r="F349" s="44"/>
      <c r="G349" s="44"/>
      <c r="H349" s="44"/>
      <c r="I349" s="44"/>
      <c r="J349" s="44"/>
      <c r="K349" s="44"/>
      <c r="L349" s="31"/>
    </row>
  </sheetData>
  <autoFilter ref="C124:K348" xr:uid="{00000000-0009-0000-0000-000006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3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104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16.5" hidden="1" customHeight="1">
      <c r="B9" s="31"/>
      <c r="E9" s="191" t="s">
        <v>811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ROUND(J128,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ROUND((SUM(BE128:BE340)),  2)</f>
        <v>0</v>
      </c>
      <c r="I33" s="91">
        <v>0.21</v>
      </c>
      <c r="J33" s="90">
        <f>ROUND(((SUM(BE128:BE340))*I33),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ROUND((SUM(BF128:BF340)),  2)</f>
        <v>0</v>
      </c>
      <c r="I34" s="91">
        <v>0.15</v>
      </c>
      <c r="J34" s="90">
        <f>ROUND(((SUM(BF128:BF340))*I34),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ROUND((SUM(BG128:BG340)),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ROUND((SUM(BH128:BH340)),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ROUND((SUM(BI128:BI340)),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16.5" customHeight="1">
      <c r="B87" s="31"/>
      <c r="E87" s="191" t="str">
        <f>E9</f>
        <v>SO 102.1 - Rámový propust v km0,120 - Zastavěné území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J128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227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19.899999999999999" customHeight="1">
      <c r="B98" s="107"/>
      <c r="D98" s="108" t="s">
        <v>228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19.899999999999999" customHeight="1">
      <c r="B99" s="107"/>
      <c r="D99" s="108" t="s">
        <v>229</v>
      </c>
      <c r="E99" s="109"/>
      <c r="F99" s="109"/>
      <c r="G99" s="109"/>
      <c r="H99" s="109"/>
      <c r="I99" s="109"/>
      <c r="J99" s="110">
        <f>J195</f>
        <v>0</v>
      </c>
      <c r="L99" s="107"/>
    </row>
    <row r="100" spans="2:12" s="9" customFormat="1" ht="19.899999999999999" customHeight="1">
      <c r="B100" s="107"/>
      <c r="D100" s="108" t="s">
        <v>812</v>
      </c>
      <c r="E100" s="109"/>
      <c r="F100" s="109"/>
      <c r="G100" s="109"/>
      <c r="H100" s="109"/>
      <c r="I100" s="109"/>
      <c r="J100" s="110">
        <f>J218</f>
        <v>0</v>
      </c>
      <c r="L100" s="107"/>
    </row>
    <row r="101" spans="2:12" s="9" customFormat="1" ht="19.899999999999999" customHeight="1">
      <c r="B101" s="107"/>
      <c r="D101" s="108" t="s">
        <v>230</v>
      </c>
      <c r="E101" s="109"/>
      <c r="F101" s="109"/>
      <c r="G101" s="109"/>
      <c r="H101" s="109"/>
      <c r="I101" s="109"/>
      <c r="J101" s="110">
        <f>J256</f>
        <v>0</v>
      </c>
      <c r="L101" s="107"/>
    </row>
    <row r="102" spans="2:12" s="9" customFormat="1" ht="19.899999999999999" customHeight="1">
      <c r="B102" s="107"/>
      <c r="D102" s="108" t="s">
        <v>231</v>
      </c>
      <c r="E102" s="109"/>
      <c r="F102" s="109"/>
      <c r="G102" s="109"/>
      <c r="H102" s="109"/>
      <c r="I102" s="109"/>
      <c r="J102" s="110">
        <f>J281</f>
        <v>0</v>
      </c>
      <c r="L102" s="107"/>
    </row>
    <row r="103" spans="2:12" s="9" customFormat="1" ht="19.899999999999999" customHeight="1">
      <c r="B103" s="107"/>
      <c r="D103" s="108" t="s">
        <v>232</v>
      </c>
      <c r="E103" s="109"/>
      <c r="F103" s="109"/>
      <c r="G103" s="109"/>
      <c r="H103" s="109"/>
      <c r="I103" s="109"/>
      <c r="J103" s="110">
        <f>J290</f>
        <v>0</v>
      </c>
      <c r="L103" s="107"/>
    </row>
    <row r="104" spans="2:12" s="9" customFormat="1" ht="19.899999999999999" customHeight="1">
      <c r="B104" s="107"/>
      <c r="D104" s="108" t="s">
        <v>233</v>
      </c>
      <c r="E104" s="109"/>
      <c r="F104" s="109"/>
      <c r="G104" s="109"/>
      <c r="H104" s="109"/>
      <c r="I104" s="109"/>
      <c r="J104" s="110">
        <f>J295</f>
        <v>0</v>
      </c>
      <c r="L104" s="107"/>
    </row>
    <row r="105" spans="2:12" s="9" customFormat="1" ht="19.899999999999999" customHeight="1">
      <c r="B105" s="107"/>
      <c r="D105" s="108" t="s">
        <v>234</v>
      </c>
      <c r="E105" s="109"/>
      <c r="F105" s="109"/>
      <c r="G105" s="109"/>
      <c r="H105" s="109"/>
      <c r="I105" s="109"/>
      <c r="J105" s="110">
        <f>J304</f>
        <v>0</v>
      </c>
      <c r="L105" s="107"/>
    </row>
    <row r="106" spans="2:12" s="9" customFormat="1" ht="19.899999999999999" customHeight="1">
      <c r="B106" s="107"/>
      <c r="D106" s="108" t="s">
        <v>235</v>
      </c>
      <c r="E106" s="109"/>
      <c r="F106" s="109"/>
      <c r="G106" s="109"/>
      <c r="H106" s="109"/>
      <c r="I106" s="109"/>
      <c r="J106" s="110">
        <f>J315</f>
        <v>0</v>
      </c>
      <c r="L106" s="107"/>
    </row>
    <row r="107" spans="2:12" s="8" customFormat="1" ht="24.95" customHeight="1">
      <c r="B107" s="103"/>
      <c r="D107" s="104" t="s">
        <v>813</v>
      </c>
      <c r="E107" s="105"/>
      <c r="F107" s="105"/>
      <c r="G107" s="105"/>
      <c r="H107" s="105"/>
      <c r="I107" s="105"/>
      <c r="J107" s="106">
        <f>J318</f>
        <v>0</v>
      </c>
      <c r="L107" s="103"/>
    </row>
    <row r="108" spans="2:12" s="9" customFormat="1" ht="19.899999999999999" customHeight="1">
      <c r="B108" s="107"/>
      <c r="D108" s="108" t="s">
        <v>814</v>
      </c>
      <c r="E108" s="109"/>
      <c r="F108" s="109"/>
      <c r="G108" s="109"/>
      <c r="H108" s="109"/>
      <c r="I108" s="109"/>
      <c r="J108" s="110">
        <f>J319</f>
        <v>0</v>
      </c>
      <c r="L108" s="107"/>
    </row>
    <row r="109" spans="2:12" s="1" customFormat="1" ht="21.75" customHeight="1">
      <c r="B109" s="31"/>
      <c r="L109" s="31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5" customHeight="1">
      <c r="B115" s="31"/>
      <c r="C115" s="20" t="s">
        <v>130</v>
      </c>
      <c r="L115" s="31"/>
    </row>
    <row r="116" spans="2:63" s="1" customFormat="1" ht="6.95" customHeight="1">
      <c r="B116" s="31"/>
      <c r="L116" s="31"/>
    </row>
    <row r="117" spans="2:63" s="1" customFormat="1" ht="12" customHeight="1">
      <c r="B117" s="31"/>
      <c r="C117" s="26" t="s">
        <v>16</v>
      </c>
      <c r="L117" s="31"/>
    </row>
    <row r="118" spans="2:63" s="1" customFormat="1" ht="16.5" customHeight="1">
      <c r="B118" s="31"/>
      <c r="E118" s="225" t="str">
        <f>E7</f>
        <v>Záchlumí - cesta od Valachu do České Rybné</v>
      </c>
      <c r="F118" s="226"/>
      <c r="G118" s="226"/>
      <c r="H118" s="226"/>
      <c r="L118" s="31"/>
    </row>
    <row r="119" spans="2:63" s="1" customFormat="1" ht="12" customHeight="1">
      <c r="B119" s="31"/>
      <c r="C119" s="26" t="s">
        <v>118</v>
      </c>
      <c r="L119" s="31"/>
    </row>
    <row r="120" spans="2:63" s="1" customFormat="1" ht="16.5" customHeight="1">
      <c r="B120" s="31"/>
      <c r="E120" s="191" t="str">
        <f>E9</f>
        <v>SO 102.1 - Rámový propust v km0,120 - Zastavěné území</v>
      </c>
      <c r="F120" s="227"/>
      <c r="G120" s="227"/>
      <c r="H120" s="227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F12</f>
        <v xml:space="preserve"> </v>
      </c>
      <c r="I122" s="26" t="s">
        <v>22</v>
      </c>
      <c r="J122" s="51" t="str">
        <f>IF(J12="","",J12)</f>
        <v>2. 5. 2024</v>
      </c>
      <c r="L122" s="31"/>
    </row>
    <row r="123" spans="2:63" s="1" customFormat="1" ht="6.95" customHeight="1">
      <c r="B123" s="31"/>
      <c r="L123" s="31"/>
    </row>
    <row r="124" spans="2:63" s="1" customFormat="1" ht="15.2" customHeight="1">
      <c r="B124" s="31"/>
      <c r="C124" s="26" t="s">
        <v>24</v>
      </c>
      <c r="F124" s="24" t="str">
        <f>E15</f>
        <v xml:space="preserve"> </v>
      </c>
      <c r="I124" s="26" t="s">
        <v>29</v>
      </c>
      <c r="J124" s="29" t="str">
        <f>E21</f>
        <v>IDProjekt s.r.o.</v>
      </c>
      <c r="L124" s="31"/>
    </row>
    <row r="125" spans="2:63" s="1" customFormat="1" ht="15.2" customHeight="1">
      <c r="B125" s="31"/>
      <c r="C125" s="26" t="s">
        <v>27</v>
      </c>
      <c r="F125" s="24" t="str">
        <f>IF(E18="","",E18)</f>
        <v>Vyplň údaj</v>
      </c>
      <c r="I125" s="26" t="s">
        <v>34</v>
      </c>
      <c r="J125" s="29" t="str">
        <f>E24</f>
        <v xml:space="preserve"> 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11"/>
      <c r="C127" s="112" t="s">
        <v>131</v>
      </c>
      <c r="D127" s="113" t="s">
        <v>61</v>
      </c>
      <c r="E127" s="113" t="s">
        <v>57</v>
      </c>
      <c r="F127" s="113" t="s">
        <v>58</v>
      </c>
      <c r="G127" s="113" t="s">
        <v>132</v>
      </c>
      <c r="H127" s="113" t="s">
        <v>133</v>
      </c>
      <c r="I127" s="113" t="s">
        <v>134</v>
      </c>
      <c r="J127" s="114" t="s">
        <v>123</v>
      </c>
      <c r="K127" s="115" t="s">
        <v>135</v>
      </c>
      <c r="L127" s="111"/>
      <c r="M127" s="58" t="s">
        <v>1</v>
      </c>
      <c r="N127" s="59" t="s">
        <v>40</v>
      </c>
      <c r="O127" s="59" t="s">
        <v>136</v>
      </c>
      <c r="P127" s="59" t="s">
        <v>137</v>
      </c>
      <c r="Q127" s="59" t="s">
        <v>138</v>
      </c>
      <c r="R127" s="59" t="s">
        <v>139</v>
      </c>
      <c r="S127" s="59" t="s">
        <v>140</v>
      </c>
      <c r="T127" s="60" t="s">
        <v>141</v>
      </c>
    </row>
    <row r="128" spans="2:63" s="1" customFormat="1" ht="22.9" customHeight="1">
      <c r="B128" s="31"/>
      <c r="C128" s="63" t="s">
        <v>142</v>
      </c>
      <c r="J128" s="116">
        <f>BK128</f>
        <v>0</v>
      </c>
      <c r="L128" s="31"/>
      <c r="M128" s="61"/>
      <c r="N128" s="52"/>
      <c r="O128" s="52"/>
      <c r="P128" s="117">
        <f>P129+P318</f>
        <v>0</v>
      </c>
      <c r="Q128" s="52"/>
      <c r="R128" s="117">
        <f>R129+R318</f>
        <v>498.14228899000011</v>
      </c>
      <c r="S128" s="52"/>
      <c r="T128" s="118">
        <f>T129+T318</f>
        <v>65.61</v>
      </c>
      <c r="AT128" s="16" t="s">
        <v>75</v>
      </c>
      <c r="AU128" s="16" t="s">
        <v>125</v>
      </c>
      <c r="BK128" s="119">
        <f>BK129+BK318</f>
        <v>0</v>
      </c>
    </row>
    <row r="129" spans="2:65" s="11" customFormat="1" ht="25.9" customHeight="1">
      <c r="B129" s="120"/>
      <c r="D129" s="121" t="s">
        <v>75</v>
      </c>
      <c r="E129" s="122" t="s">
        <v>236</v>
      </c>
      <c r="F129" s="122" t="s">
        <v>237</v>
      </c>
      <c r="I129" s="123"/>
      <c r="J129" s="124">
        <f>BK129</f>
        <v>0</v>
      </c>
      <c r="L129" s="120"/>
      <c r="M129" s="125"/>
      <c r="P129" s="126">
        <f>P130+P195+P218+P256+P281+P290+P295+P304+P315</f>
        <v>0</v>
      </c>
      <c r="R129" s="126">
        <f>R130+R195+R218+R256+R281+R290+R295+R304+R315</f>
        <v>496.32475979000009</v>
      </c>
      <c r="T129" s="127">
        <f>T130+T195+T218+T256+T281+T290+T295+T304+T315</f>
        <v>65.61</v>
      </c>
      <c r="AR129" s="121" t="s">
        <v>84</v>
      </c>
      <c r="AT129" s="128" t="s">
        <v>75</v>
      </c>
      <c r="AU129" s="128" t="s">
        <v>76</v>
      </c>
      <c r="AY129" s="121" t="s">
        <v>146</v>
      </c>
      <c r="BK129" s="129">
        <f>BK130+BK195+BK218+BK256+BK281+BK290+BK295+BK304+BK315</f>
        <v>0</v>
      </c>
    </row>
    <row r="130" spans="2:65" s="11" customFormat="1" ht="22.9" customHeight="1">
      <c r="B130" s="120"/>
      <c r="D130" s="121" t="s">
        <v>75</v>
      </c>
      <c r="E130" s="130" t="s">
        <v>84</v>
      </c>
      <c r="F130" s="130" t="s">
        <v>238</v>
      </c>
      <c r="I130" s="123"/>
      <c r="J130" s="131">
        <f>BK130</f>
        <v>0</v>
      </c>
      <c r="L130" s="120"/>
      <c r="M130" s="125"/>
      <c r="P130" s="126">
        <f>SUM(P131:P194)</f>
        <v>0</v>
      </c>
      <c r="R130" s="126">
        <f>SUM(R131:R194)</f>
        <v>166.89733999999999</v>
      </c>
      <c r="T130" s="127">
        <f>SUM(T131:T194)</f>
        <v>65.61</v>
      </c>
      <c r="AR130" s="121" t="s">
        <v>84</v>
      </c>
      <c r="AT130" s="128" t="s">
        <v>75</v>
      </c>
      <c r="AU130" s="128" t="s">
        <v>84</v>
      </c>
      <c r="AY130" s="121" t="s">
        <v>146</v>
      </c>
      <c r="BK130" s="129">
        <f>SUM(BK131:BK194)</f>
        <v>0</v>
      </c>
    </row>
    <row r="131" spans="2:65" s="1" customFormat="1" ht="33" customHeight="1">
      <c r="B131" s="132"/>
      <c r="C131" s="133" t="s">
        <v>84</v>
      </c>
      <c r="D131" s="133" t="s">
        <v>149</v>
      </c>
      <c r="E131" s="134" t="s">
        <v>815</v>
      </c>
      <c r="F131" s="135" t="s">
        <v>816</v>
      </c>
      <c r="G131" s="136" t="s">
        <v>241</v>
      </c>
      <c r="H131" s="137">
        <v>87.48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41</v>
      </c>
      <c r="P131" s="143">
        <f>O131*H131</f>
        <v>0</v>
      </c>
      <c r="Q131" s="143">
        <v>0</v>
      </c>
      <c r="R131" s="143">
        <f>Q131*H131</f>
        <v>0</v>
      </c>
      <c r="S131" s="143">
        <v>0.75</v>
      </c>
      <c r="T131" s="144">
        <f>S131*H131</f>
        <v>65.61</v>
      </c>
      <c r="AR131" s="145" t="s">
        <v>167</v>
      </c>
      <c r="AT131" s="145" t="s">
        <v>149</v>
      </c>
      <c r="AU131" s="145" t="s">
        <v>86</v>
      </c>
      <c r="AY131" s="16" t="s">
        <v>146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84</v>
      </c>
      <c r="BK131" s="146">
        <f>ROUND(I131*H131,2)</f>
        <v>0</v>
      </c>
      <c r="BL131" s="16" t="s">
        <v>167</v>
      </c>
      <c r="BM131" s="145" t="s">
        <v>817</v>
      </c>
    </row>
    <row r="132" spans="2:65" s="1" customFormat="1">
      <c r="B132" s="31"/>
      <c r="D132" s="147" t="s">
        <v>155</v>
      </c>
      <c r="F132" s="148" t="s">
        <v>816</v>
      </c>
      <c r="I132" s="149"/>
      <c r="L132" s="31"/>
      <c r="M132" s="150"/>
      <c r="T132" s="55"/>
      <c r="AT132" s="16" t="s">
        <v>155</v>
      </c>
      <c r="AU132" s="16" t="s">
        <v>86</v>
      </c>
    </row>
    <row r="133" spans="2:65" s="1" customFormat="1">
      <c r="B133" s="31"/>
      <c r="D133" s="147" t="s">
        <v>156</v>
      </c>
      <c r="F133" s="151" t="s">
        <v>818</v>
      </c>
      <c r="I133" s="149"/>
      <c r="L133" s="31"/>
      <c r="M133" s="150"/>
      <c r="T133" s="55"/>
      <c r="AT133" s="16" t="s">
        <v>156</v>
      </c>
      <c r="AU133" s="16" t="s">
        <v>86</v>
      </c>
    </row>
    <row r="134" spans="2:65" s="12" customFormat="1">
      <c r="B134" s="155"/>
      <c r="D134" s="147" t="s">
        <v>255</v>
      </c>
      <c r="E134" s="156" t="s">
        <v>1</v>
      </c>
      <c r="F134" s="157" t="s">
        <v>819</v>
      </c>
      <c r="H134" s="158">
        <v>87.48</v>
      </c>
      <c r="I134" s="159"/>
      <c r="L134" s="155"/>
      <c r="M134" s="160"/>
      <c r="T134" s="161"/>
      <c r="AT134" s="156" t="s">
        <v>255</v>
      </c>
      <c r="AU134" s="156" t="s">
        <v>86</v>
      </c>
      <c r="AV134" s="12" t="s">
        <v>86</v>
      </c>
      <c r="AW134" s="12" t="s">
        <v>33</v>
      </c>
      <c r="AX134" s="12" t="s">
        <v>84</v>
      </c>
      <c r="AY134" s="156" t="s">
        <v>146</v>
      </c>
    </row>
    <row r="135" spans="2:65" s="1" customFormat="1" ht="24.2" customHeight="1">
      <c r="B135" s="132"/>
      <c r="C135" s="133" t="s">
        <v>86</v>
      </c>
      <c r="D135" s="133" t="s">
        <v>149</v>
      </c>
      <c r="E135" s="134" t="s">
        <v>820</v>
      </c>
      <c r="F135" s="135" t="s">
        <v>821</v>
      </c>
      <c r="G135" s="136" t="s">
        <v>241</v>
      </c>
      <c r="H135" s="137">
        <v>376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41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167</v>
      </c>
      <c r="AT135" s="145" t="s">
        <v>149</v>
      </c>
      <c r="AU135" s="145" t="s">
        <v>86</v>
      </c>
      <c r="AY135" s="16" t="s">
        <v>146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84</v>
      </c>
      <c r="BK135" s="146">
        <f>ROUND(I135*H135,2)</f>
        <v>0</v>
      </c>
      <c r="BL135" s="16" t="s">
        <v>167</v>
      </c>
      <c r="BM135" s="145" t="s">
        <v>822</v>
      </c>
    </row>
    <row r="136" spans="2:65" s="1" customFormat="1">
      <c r="B136" s="31"/>
      <c r="D136" s="147" t="s">
        <v>155</v>
      </c>
      <c r="F136" s="148" t="s">
        <v>821</v>
      </c>
      <c r="I136" s="149"/>
      <c r="L136" s="31"/>
      <c r="M136" s="150"/>
      <c r="T136" s="55"/>
      <c r="AT136" s="16" t="s">
        <v>155</v>
      </c>
      <c r="AU136" s="16" t="s">
        <v>86</v>
      </c>
    </row>
    <row r="137" spans="2:65" s="1" customFormat="1">
      <c r="B137" s="31"/>
      <c r="D137" s="147" t="s">
        <v>156</v>
      </c>
      <c r="F137" s="151" t="s">
        <v>823</v>
      </c>
      <c r="I137" s="149"/>
      <c r="L137" s="31"/>
      <c r="M137" s="150"/>
      <c r="T137" s="55"/>
      <c r="AT137" s="16" t="s">
        <v>156</v>
      </c>
      <c r="AU137" s="16" t="s">
        <v>86</v>
      </c>
    </row>
    <row r="138" spans="2:65" s="12" customFormat="1">
      <c r="B138" s="155"/>
      <c r="D138" s="147" t="s">
        <v>255</v>
      </c>
      <c r="E138" s="156" t="s">
        <v>1</v>
      </c>
      <c r="F138" s="157" t="s">
        <v>824</v>
      </c>
      <c r="H138" s="158">
        <v>376</v>
      </c>
      <c r="I138" s="159"/>
      <c r="L138" s="155"/>
      <c r="M138" s="160"/>
      <c r="T138" s="161"/>
      <c r="AT138" s="156" t="s">
        <v>255</v>
      </c>
      <c r="AU138" s="156" t="s">
        <v>86</v>
      </c>
      <c r="AV138" s="12" t="s">
        <v>86</v>
      </c>
      <c r="AW138" s="12" t="s">
        <v>33</v>
      </c>
      <c r="AX138" s="12" t="s">
        <v>84</v>
      </c>
      <c r="AY138" s="156" t="s">
        <v>146</v>
      </c>
    </row>
    <row r="139" spans="2:65" s="1" customFormat="1" ht="33" customHeight="1">
      <c r="B139" s="132"/>
      <c r="C139" s="133" t="s">
        <v>162</v>
      </c>
      <c r="D139" s="133" t="s">
        <v>149</v>
      </c>
      <c r="E139" s="134" t="s">
        <v>825</v>
      </c>
      <c r="F139" s="135" t="s">
        <v>826</v>
      </c>
      <c r="G139" s="136" t="s">
        <v>263</v>
      </c>
      <c r="H139" s="137">
        <v>415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41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167</v>
      </c>
      <c r="AT139" s="145" t="s">
        <v>149</v>
      </c>
      <c r="AU139" s="145" t="s">
        <v>86</v>
      </c>
      <c r="AY139" s="16" t="s">
        <v>146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84</v>
      </c>
      <c r="BK139" s="146">
        <f>ROUND(I139*H139,2)</f>
        <v>0</v>
      </c>
      <c r="BL139" s="16" t="s">
        <v>167</v>
      </c>
      <c r="BM139" s="145" t="s">
        <v>827</v>
      </c>
    </row>
    <row r="140" spans="2:65" s="1" customFormat="1">
      <c r="B140" s="31"/>
      <c r="D140" s="147" t="s">
        <v>155</v>
      </c>
      <c r="F140" s="148" t="s">
        <v>826</v>
      </c>
      <c r="I140" s="149"/>
      <c r="L140" s="31"/>
      <c r="M140" s="150"/>
      <c r="T140" s="55"/>
      <c r="AT140" s="16" t="s">
        <v>155</v>
      </c>
      <c r="AU140" s="16" t="s">
        <v>86</v>
      </c>
    </row>
    <row r="141" spans="2:65" s="1" customFormat="1">
      <c r="B141" s="31"/>
      <c r="D141" s="147" t="s">
        <v>156</v>
      </c>
      <c r="F141" s="151" t="s">
        <v>828</v>
      </c>
      <c r="I141" s="149"/>
      <c r="L141" s="31"/>
      <c r="M141" s="150"/>
      <c r="T141" s="55"/>
      <c r="AT141" s="16" t="s">
        <v>156</v>
      </c>
      <c r="AU141" s="16" t="s">
        <v>86</v>
      </c>
    </row>
    <row r="142" spans="2:65" s="12" customFormat="1">
      <c r="B142" s="155"/>
      <c r="D142" s="147" t="s">
        <v>255</v>
      </c>
      <c r="E142" s="156" t="s">
        <v>1</v>
      </c>
      <c r="F142" s="157" t="s">
        <v>829</v>
      </c>
      <c r="H142" s="158">
        <v>253</v>
      </c>
      <c r="I142" s="159"/>
      <c r="L142" s="155"/>
      <c r="M142" s="160"/>
      <c r="T142" s="161"/>
      <c r="AT142" s="156" t="s">
        <v>255</v>
      </c>
      <c r="AU142" s="156" t="s">
        <v>86</v>
      </c>
      <c r="AV142" s="12" t="s">
        <v>86</v>
      </c>
      <c r="AW142" s="12" t="s">
        <v>33</v>
      </c>
      <c r="AX142" s="12" t="s">
        <v>76</v>
      </c>
      <c r="AY142" s="156" t="s">
        <v>146</v>
      </c>
    </row>
    <row r="143" spans="2:65" s="12" customFormat="1">
      <c r="B143" s="155"/>
      <c r="D143" s="147" t="s">
        <v>255</v>
      </c>
      <c r="E143" s="156" t="s">
        <v>1</v>
      </c>
      <c r="F143" s="157" t="s">
        <v>830</v>
      </c>
      <c r="H143" s="158">
        <v>162</v>
      </c>
      <c r="I143" s="159"/>
      <c r="L143" s="155"/>
      <c r="M143" s="160"/>
      <c r="T143" s="161"/>
      <c r="AT143" s="156" t="s">
        <v>255</v>
      </c>
      <c r="AU143" s="156" t="s">
        <v>86</v>
      </c>
      <c r="AV143" s="12" t="s">
        <v>86</v>
      </c>
      <c r="AW143" s="12" t="s">
        <v>33</v>
      </c>
      <c r="AX143" s="12" t="s">
        <v>76</v>
      </c>
      <c r="AY143" s="156" t="s">
        <v>146</v>
      </c>
    </row>
    <row r="144" spans="2:65" s="14" customFormat="1">
      <c r="B144" s="180"/>
      <c r="D144" s="147" t="s">
        <v>255</v>
      </c>
      <c r="E144" s="181" t="s">
        <v>1</v>
      </c>
      <c r="F144" s="182" t="s">
        <v>505</v>
      </c>
      <c r="H144" s="183">
        <v>415</v>
      </c>
      <c r="I144" s="184"/>
      <c r="L144" s="180"/>
      <c r="M144" s="185"/>
      <c r="T144" s="186"/>
      <c r="AT144" s="181" t="s">
        <v>255</v>
      </c>
      <c r="AU144" s="181" t="s">
        <v>86</v>
      </c>
      <c r="AV144" s="14" t="s">
        <v>167</v>
      </c>
      <c r="AW144" s="14" t="s">
        <v>33</v>
      </c>
      <c r="AX144" s="14" t="s">
        <v>84</v>
      </c>
      <c r="AY144" s="181" t="s">
        <v>146</v>
      </c>
    </row>
    <row r="145" spans="2:65" s="1" customFormat="1" ht="33" customHeight="1">
      <c r="B145" s="132"/>
      <c r="C145" s="133" t="s">
        <v>167</v>
      </c>
      <c r="D145" s="133" t="s">
        <v>149</v>
      </c>
      <c r="E145" s="134" t="s">
        <v>831</v>
      </c>
      <c r="F145" s="135" t="s">
        <v>832</v>
      </c>
      <c r="G145" s="136" t="s">
        <v>263</v>
      </c>
      <c r="H145" s="137">
        <v>40.049999999999997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41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167</v>
      </c>
      <c r="AT145" s="145" t="s">
        <v>149</v>
      </c>
      <c r="AU145" s="145" t="s">
        <v>86</v>
      </c>
      <c r="AY145" s="16" t="s">
        <v>146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84</v>
      </c>
      <c r="BK145" s="146">
        <f>ROUND(I145*H145,2)</f>
        <v>0</v>
      </c>
      <c r="BL145" s="16" t="s">
        <v>167</v>
      </c>
      <c r="BM145" s="145" t="s">
        <v>833</v>
      </c>
    </row>
    <row r="146" spans="2:65" s="1" customFormat="1">
      <c r="B146" s="31"/>
      <c r="D146" s="147" t="s">
        <v>155</v>
      </c>
      <c r="F146" s="148" t="s">
        <v>832</v>
      </c>
      <c r="I146" s="149"/>
      <c r="L146" s="31"/>
      <c r="M146" s="150"/>
      <c r="T146" s="55"/>
      <c r="AT146" s="16" t="s">
        <v>155</v>
      </c>
      <c r="AU146" s="16" t="s">
        <v>86</v>
      </c>
    </row>
    <row r="147" spans="2:65" s="1" customFormat="1">
      <c r="B147" s="31"/>
      <c r="D147" s="147" t="s">
        <v>156</v>
      </c>
      <c r="F147" s="151" t="s">
        <v>834</v>
      </c>
      <c r="I147" s="149"/>
      <c r="L147" s="31"/>
      <c r="M147" s="150"/>
      <c r="T147" s="55"/>
      <c r="AT147" s="16" t="s">
        <v>156</v>
      </c>
      <c r="AU147" s="16" t="s">
        <v>86</v>
      </c>
    </row>
    <row r="148" spans="2:65" s="12" customFormat="1">
      <c r="B148" s="155"/>
      <c r="D148" s="147" t="s">
        <v>255</v>
      </c>
      <c r="E148" s="156" t="s">
        <v>1</v>
      </c>
      <c r="F148" s="157" t="s">
        <v>835</v>
      </c>
      <c r="H148" s="158">
        <v>40.049999999999997</v>
      </c>
      <c r="I148" s="159"/>
      <c r="L148" s="155"/>
      <c r="M148" s="160"/>
      <c r="T148" s="161"/>
      <c r="AT148" s="156" t="s">
        <v>255</v>
      </c>
      <c r="AU148" s="156" t="s">
        <v>86</v>
      </c>
      <c r="AV148" s="12" t="s">
        <v>86</v>
      </c>
      <c r="AW148" s="12" t="s">
        <v>33</v>
      </c>
      <c r="AX148" s="12" t="s">
        <v>84</v>
      </c>
      <c r="AY148" s="156" t="s">
        <v>146</v>
      </c>
    </row>
    <row r="149" spans="2:65" s="1" customFormat="1" ht="33" customHeight="1">
      <c r="B149" s="132"/>
      <c r="C149" s="133" t="s">
        <v>145</v>
      </c>
      <c r="D149" s="133" t="s">
        <v>149</v>
      </c>
      <c r="E149" s="134" t="s">
        <v>836</v>
      </c>
      <c r="F149" s="135" t="s">
        <v>837</v>
      </c>
      <c r="G149" s="136" t="s">
        <v>263</v>
      </c>
      <c r="H149" s="137">
        <v>123.38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41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167</v>
      </c>
      <c r="AT149" s="145" t="s">
        <v>149</v>
      </c>
      <c r="AU149" s="145" t="s">
        <v>86</v>
      </c>
      <c r="AY149" s="16" t="s">
        <v>146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84</v>
      </c>
      <c r="BK149" s="146">
        <f>ROUND(I149*H149,2)</f>
        <v>0</v>
      </c>
      <c r="BL149" s="16" t="s">
        <v>167</v>
      </c>
      <c r="BM149" s="145" t="s">
        <v>838</v>
      </c>
    </row>
    <row r="150" spans="2:65" s="1" customFormat="1">
      <c r="B150" s="31"/>
      <c r="D150" s="147" t="s">
        <v>155</v>
      </c>
      <c r="F150" s="148" t="s">
        <v>837</v>
      </c>
      <c r="I150" s="149"/>
      <c r="L150" s="31"/>
      <c r="M150" s="150"/>
      <c r="T150" s="55"/>
      <c r="AT150" s="16" t="s">
        <v>155</v>
      </c>
      <c r="AU150" s="16" t="s">
        <v>86</v>
      </c>
    </row>
    <row r="151" spans="2:65" s="1" customFormat="1">
      <c r="B151" s="31"/>
      <c r="D151" s="147" t="s">
        <v>156</v>
      </c>
      <c r="F151" s="151" t="s">
        <v>839</v>
      </c>
      <c r="I151" s="149"/>
      <c r="L151" s="31"/>
      <c r="M151" s="150"/>
      <c r="T151" s="55"/>
      <c r="AT151" s="16" t="s">
        <v>156</v>
      </c>
      <c r="AU151" s="16" t="s">
        <v>86</v>
      </c>
    </row>
    <row r="152" spans="2:65" s="1" customFormat="1" ht="33" customHeight="1">
      <c r="B152" s="132"/>
      <c r="C152" s="133" t="s">
        <v>176</v>
      </c>
      <c r="D152" s="133" t="s">
        <v>149</v>
      </c>
      <c r="E152" s="134" t="s">
        <v>272</v>
      </c>
      <c r="F152" s="135" t="s">
        <v>273</v>
      </c>
      <c r="G152" s="136" t="s">
        <v>263</v>
      </c>
      <c r="H152" s="137">
        <v>1.8640000000000001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41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167</v>
      </c>
      <c r="AT152" s="145" t="s">
        <v>149</v>
      </c>
      <c r="AU152" s="145" t="s">
        <v>86</v>
      </c>
      <c r="AY152" s="16" t="s">
        <v>146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84</v>
      </c>
      <c r="BK152" s="146">
        <f>ROUND(I152*H152,2)</f>
        <v>0</v>
      </c>
      <c r="BL152" s="16" t="s">
        <v>167</v>
      </c>
      <c r="BM152" s="145" t="s">
        <v>840</v>
      </c>
    </row>
    <row r="153" spans="2:65" s="1" customFormat="1">
      <c r="B153" s="31"/>
      <c r="D153" s="147" t="s">
        <v>155</v>
      </c>
      <c r="F153" s="148" t="s">
        <v>273</v>
      </c>
      <c r="I153" s="149"/>
      <c r="L153" s="31"/>
      <c r="M153" s="150"/>
      <c r="T153" s="55"/>
      <c r="AT153" s="16" t="s">
        <v>155</v>
      </c>
      <c r="AU153" s="16" t="s">
        <v>86</v>
      </c>
    </row>
    <row r="154" spans="2:65" s="1" customFormat="1">
      <c r="B154" s="31"/>
      <c r="D154" s="147" t="s">
        <v>156</v>
      </c>
      <c r="F154" s="151" t="s">
        <v>841</v>
      </c>
      <c r="I154" s="149"/>
      <c r="L154" s="31"/>
      <c r="M154" s="150"/>
      <c r="T154" s="55"/>
      <c r="AT154" s="16" t="s">
        <v>156</v>
      </c>
      <c r="AU154" s="16" t="s">
        <v>86</v>
      </c>
    </row>
    <row r="155" spans="2:65" s="12" customFormat="1">
      <c r="B155" s="155"/>
      <c r="D155" s="147" t="s">
        <v>255</v>
      </c>
      <c r="E155" s="156" t="s">
        <v>1</v>
      </c>
      <c r="F155" s="157" t="s">
        <v>842</v>
      </c>
      <c r="H155" s="158">
        <v>1.228</v>
      </c>
      <c r="I155" s="159"/>
      <c r="L155" s="155"/>
      <c r="M155" s="160"/>
      <c r="T155" s="161"/>
      <c r="AT155" s="156" t="s">
        <v>255</v>
      </c>
      <c r="AU155" s="156" t="s">
        <v>86</v>
      </c>
      <c r="AV155" s="12" t="s">
        <v>86</v>
      </c>
      <c r="AW155" s="12" t="s">
        <v>33</v>
      </c>
      <c r="AX155" s="12" t="s">
        <v>76</v>
      </c>
      <c r="AY155" s="156" t="s">
        <v>146</v>
      </c>
    </row>
    <row r="156" spans="2:65" s="12" customFormat="1">
      <c r="B156" s="155"/>
      <c r="D156" s="147" t="s">
        <v>255</v>
      </c>
      <c r="E156" s="156" t="s">
        <v>1</v>
      </c>
      <c r="F156" s="157" t="s">
        <v>843</v>
      </c>
      <c r="H156" s="158">
        <v>0.63600000000000001</v>
      </c>
      <c r="I156" s="159"/>
      <c r="L156" s="155"/>
      <c r="M156" s="160"/>
      <c r="T156" s="161"/>
      <c r="AT156" s="156" t="s">
        <v>255</v>
      </c>
      <c r="AU156" s="156" t="s">
        <v>86</v>
      </c>
      <c r="AV156" s="12" t="s">
        <v>86</v>
      </c>
      <c r="AW156" s="12" t="s">
        <v>33</v>
      </c>
      <c r="AX156" s="12" t="s">
        <v>76</v>
      </c>
      <c r="AY156" s="156" t="s">
        <v>146</v>
      </c>
    </row>
    <row r="157" spans="2:65" s="14" customFormat="1">
      <c r="B157" s="180"/>
      <c r="D157" s="147" t="s">
        <v>255</v>
      </c>
      <c r="E157" s="181" t="s">
        <v>1</v>
      </c>
      <c r="F157" s="182" t="s">
        <v>505</v>
      </c>
      <c r="H157" s="183">
        <v>1.8639999999999999</v>
      </c>
      <c r="I157" s="184"/>
      <c r="L157" s="180"/>
      <c r="M157" s="185"/>
      <c r="T157" s="186"/>
      <c r="AT157" s="181" t="s">
        <v>255</v>
      </c>
      <c r="AU157" s="181" t="s">
        <v>86</v>
      </c>
      <c r="AV157" s="14" t="s">
        <v>167</v>
      </c>
      <c r="AW157" s="14" t="s">
        <v>33</v>
      </c>
      <c r="AX157" s="14" t="s">
        <v>84</v>
      </c>
      <c r="AY157" s="181" t="s">
        <v>146</v>
      </c>
    </row>
    <row r="158" spans="2:65" s="1" customFormat="1" ht="37.9" customHeight="1">
      <c r="B158" s="132"/>
      <c r="C158" s="133" t="s">
        <v>181</v>
      </c>
      <c r="D158" s="133" t="s">
        <v>149</v>
      </c>
      <c r="E158" s="134" t="s">
        <v>290</v>
      </c>
      <c r="F158" s="135" t="s">
        <v>291</v>
      </c>
      <c r="G158" s="136" t="s">
        <v>263</v>
      </c>
      <c r="H158" s="137">
        <v>556.59</v>
      </c>
      <c r="I158" s="138"/>
      <c r="J158" s="139">
        <f>ROUND(I158*H158,2)</f>
        <v>0</v>
      </c>
      <c r="K158" s="140"/>
      <c r="L158" s="31"/>
      <c r="M158" s="141" t="s">
        <v>1</v>
      </c>
      <c r="N158" s="142" t="s">
        <v>41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167</v>
      </c>
      <c r="AT158" s="145" t="s">
        <v>149</v>
      </c>
      <c r="AU158" s="145" t="s">
        <v>86</v>
      </c>
      <c r="AY158" s="16" t="s">
        <v>146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84</v>
      </c>
      <c r="BK158" s="146">
        <f>ROUND(I158*H158,2)</f>
        <v>0</v>
      </c>
      <c r="BL158" s="16" t="s">
        <v>167</v>
      </c>
      <c r="BM158" s="145" t="s">
        <v>844</v>
      </c>
    </row>
    <row r="159" spans="2:65" s="1" customFormat="1">
      <c r="B159" s="31"/>
      <c r="D159" s="147" t="s">
        <v>155</v>
      </c>
      <c r="F159" s="148" t="s">
        <v>291</v>
      </c>
      <c r="I159" s="149"/>
      <c r="L159" s="31"/>
      <c r="M159" s="150"/>
      <c r="T159" s="55"/>
      <c r="AT159" s="16" t="s">
        <v>155</v>
      </c>
      <c r="AU159" s="16" t="s">
        <v>86</v>
      </c>
    </row>
    <row r="160" spans="2:65" s="12" customFormat="1">
      <c r="B160" s="155"/>
      <c r="D160" s="147" t="s">
        <v>255</v>
      </c>
      <c r="E160" s="156" t="s">
        <v>1</v>
      </c>
      <c r="F160" s="157" t="s">
        <v>845</v>
      </c>
      <c r="H160" s="158">
        <v>556.59</v>
      </c>
      <c r="I160" s="159"/>
      <c r="L160" s="155"/>
      <c r="M160" s="160"/>
      <c r="T160" s="161"/>
      <c r="AT160" s="156" t="s">
        <v>255</v>
      </c>
      <c r="AU160" s="156" t="s">
        <v>86</v>
      </c>
      <c r="AV160" s="12" t="s">
        <v>86</v>
      </c>
      <c r="AW160" s="12" t="s">
        <v>33</v>
      </c>
      <c r="AX160" s="12" t="s">
        <v>84</v>
      </c>
      <c r="AY160" s="156" t="s">
        <v>146</v>
      </c>
    </row>
    <row r="161" spans="2:65" s="1" customFormat="1" ht="37.9" customHeight="1">
      <c r="B161" s="132"/>
      <c r="C161" s="133" t="s">
        <v>188</v>
      </c>
      <c r="D161" s="133" t="s">
        <v>149</v>
      </c>
      <c r="E161" s="134" t="s">
        <v>295</v>
      </c>
      <c r="F161" s="135" t="s">
        <v>296</v>
      </c>
      <c r="G161" s="136" t="s">
        <v>263</v>
      </c>
      <c r="H161" s="137">
        <v>2782.95</v>
      </c>
      <c r="I161" s="138"/>
      <c r="J161" s="139">
        <f>ROUND(I161*H161,2)</f>
        <v>0</v>
      </c>
      <c r="K161" s="140"/>
      <c r="L161" s="31"/>
      <c r="M161" s="141" t="s">
        <v>1</v>
      </c>
      <c r="N161" s="142" t="s">
        <v>41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167</v>
      </c>
      <c r="AT161" s="145" t="s">
        <v>149</v>
      </c>
      <c r="AU161" s="145" t="s">
        <v>86</v>
      </c>
      <c r="AY161" s="16" t="s">
        <v>146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84</v>
      </c>
      <c r="BK161" s="146">
        <f>ROUND(I161*H161,2)</f>
        <v>0</v>
      </c>
      <c r="BL161" s="16" t="s">
        <v>167</v>
      </c>
      <c r="BM161" s="145" t="s">
        <v>846</v>
      </c>
    </row>
    <row r="162" spans="2:65" s="1" customFormat="1">
      <c r="B162" s="31"/>
      <c r="D162" s="147" t="s">
        <v>155</v>
      </c>
      <c r="F162" s="148" t="s">
        <v>296</v>
      </c>
      <c r="I162" s="149"/>
      <c r="L162" s="31"/>
      <c r="M162" s="150"/>
      <c r="T162" s="55"/>
      <c r="AT162" s="16" t="s">
        <v>155</v>
      </c>
      <c r="AU162" s="16" t="s">
        <v>86</v>
      </c>
    </row>
    <row r="163" spans="2:65" s="12" customFormat="1">
      <c r="B163" s="155"/>
      <c r="D163" s="147" t="s">
        <v>255</v>
      </c>
      <c r="E163" s="156" t="s">
        <v>1</v>
      </c>
      <c r="F163" s="157" t="s">
        <v>847</v>
      </c>
      <c r="H163" s="158">
        <v>2782.95</v>
      </c>
      <c r="I163" s="159"/>
      <c r="L163" s="155"/>
      <c r="M163" s="160"/>
      <c r="T163" s="161"/>
      <c r="AT163" s="156" t="s">
        <v>255</v>
      </c>
      <c r="AU163" s="156" t="s">
        <v>86</v>
      </c>
      <c r="AV163" s="12" t="s">
        <v>86</v>
      </c>
      <c r="AW163" s="12" t="s">
        <v>33</v>
      </c>
      <c r="AX163" s="12" t="s">
        <v>84</v>
      </c>
      <c r="AY163" s="156" t="s">
        <v>146</v>
      </c>
    </row>
    <row r="164" spans="2:65" s="1" customFormat="1" ht="33" customHeight="1">
      <c r="B164" s="132"/>
      <c r="C164" s="133" t="s">
        <v>195</v>
      </c>
      <c r="D164" s="133" t="s">
        <v>149</v>
      </c>
      <c r="E164" s="134" t="s">
        <v>300</v>
      </c>
      <c r="F164" s="135" t="s">
        <v>301</v>
      </c>
      <c r="G164" s="136" t="s">
        <v>302</v>
      </c>
      <c r="H164" s="137">
        <v>1113.1880000000001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41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167</v>
      </c>
      <c r="AT164" s="145" t="s">
        <v>149</v>
      </c>
      <c r="AU164" s="145" t="s">
        <v>86</v>
      </c>
      <c r="AY164" s="16" t="s">
        <v>146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84</v>
      </c>
      <c r="BK164" s="146">
        <f>ROUND(I164*H164,2)</f>
        <v>0</v>
      </c>
      <c r="BL164" s="16" t="s">
        <v>167</v>
      </c>
      <c r="BM164" s="145" t="s">
        <v>848</v>
      </c>
    </row>
    <row r="165" spans="2:65" s="1" customFormat="1">
      <c r="B165" s="31"/>
      <c r="D165" s="147" t="s">
        <v>155</v>
      </c>
      <c r="F165" s="148" t="s">
        <v>301</v>
      </c>
      <c r="I165" s="149"/>
      <c r="L165" s="31"/>
      <c r="M165" s="150"/>
      <c r="T165" s="55"/>
      <c r="AT165" s="16" t="s">
        <v>155</v>
      </c>
      <c r="AU165" s="16" t="s">
        <v>86</v>
      </c>
    </row>
    <row r="166" spans="2:65" s="12" customFormat="1">
      <c r="B166" s="155"/>
      <c r="D166" s="147" t="s">
        <v>255</v>
      </c>
      <c r="E166" s="156" t="s">
        <v>1</v>
      </c>
      <c r="F166" s="157" t="s">
        <v>849</v>
      </c>
      <c r="H166" s="158">
        <v>16.350000000000001</v>
      </c>
      <c r="I166" s="159"/>
      <c r="L166" s="155"/>
      <c r="M166" s="160"/>
      <c r="T166" s="161"/>
      <c r="AT166" s="156" t="s">
        <v>255</v>
      </c>
      <c r="AU166" s="156" t="s">
        <v>86</v>
      </c>
      <c r="AV166" s="12" t="s">
        <v>86</v>
      </c>
      <c r="AW166" s="12" t="s">
        <v>33</v>
      </c>
      <c r="AX166" s="12" t="s">
        <v>76</v>
      </c>
      <c r="AY166" s="156" t="s">
        <v>146</v>
      </c>
    </row>
    <row r="167" spans="2:65" s="12" customFormat="1">
      <c r="B167" s="155"/>
      <c r="D167" s="147" t="s">
        <v>255</v>
      </c>
      <c r="E167" s="156" t="s">
        <v>1</v>
      </c>
      <c r="F167" s="157" t="s">
        <v>850</v>
      </c>
      <c r="H167" s="158">
        <v>415</v>
      </c>
      <c r="I167" s="159"/>
      <c r="L167" s="155"/>
      <c r="M167" s="160"/>
      <c r="T167" s="161"/>
      <c r="AT167" s="156" t="s">
        <v>255</v>
      </c>
      <c r="AU167" s="156" t="s">
        <v>86</v>
      </c>
      <c r="AV167" s="12" t="s">
        <v>86</v>
      </c>
      <c r="AW167" s="12" t="s">
        <v>33</v>
      </c>
      <c r="AX167" s="12" t="s">
        <v>76</v>
      </c>
      <c r="AY167" s="156" t="s">
        <v>146</v>
      </c>
    </row>
    <row r="168" spans="2:65" s="12" customFormat="1">
      <c r="B168" s="155"/>
      <c r="D168" s="147" t="s">
        <v>255</v>
      </c>
      <c r="E168" s="156" t="s">
        <v>1</v>
      </c>
      <c r="F168" s="157" t="s">
        <v>851</v>
      </c>
      <c r="H168" s="158">
        <v>123.38</v>
      </c>
      <c r="I168" s="159"/>
      <c r="L168" s="155"/>
      <c r="M168" s="160"/>
      <c r="T168" s="161"/>
      <c r="AT168" s="156" t="s">
        <v>255</v>
      </c>
      <c r="AU168" s="156" t="s">
        <v>86</v>
      </c>
      <c r="AV168" s="12" t="s">
        <v>86</v>
      </c>
      <c r="AW168" s="12" t="s">
        <v>33</v>
      </c>
      <c r="AX168" s="12" t="s">
        <v>76</v>
      </c>
      <c r="AY168" s="156" t="s">
        <v>146</v>
      </c>
    </row>
    <row r="169" spans="2:65" s="12" customFormat="1">
      <c r="B169" s="155"/>
      <c r="D169" s="147" t="s">
        <v>255</v>
      </c>
      <c r="E169" s="156" t="s">
        <v>1</v>
      </c>
      <c r="F169" s="157" t="s">
        <v>852</v>
      </c>
      <c r="H169" s="158">
        <v>1.8640000000000001</v>
      </c>
      <c r="I169" s="159"/>
      <c r="L169" s="155"/>
      <c r="M169" s="160"/>
      <c r="T169" s="161"/>
      <c r="AT169" s="156" t="s">
        <v>255</v>
      </c>
      <c r="AU169" s="156" t="s">
        <v>86</v>
      </c>
      <c r="AV169" s="12" t="s">
        <v>86</v>
      </c>
      <c r="AW169" s="12" t="s">
        <v>33</v>
      </c>
      <c r="AX169" s="12" t="s">
        <v>76</v>
      </c>
      <c r="AY169" s="156" t="s">
        <v>146</v>
      </c>
    </row>
    <row r="170" spans="2:65" s="13" customFormat="1">
      <c r="B170" s="162"/>
      <c r="D170" s="147" t="s">
        <v>255</v>
      </c>
      <c r="E170" s="163" t="s">
        <v>1</v>
      </c>
      <c r="F170" s="164" t="s">
        <v>307</v>
      </c>
      <c r="H170" s="165">
        <v>556.59400000000005</v>
      </c>
      <c r="I170" s="166"/>
      <c r="L170" s="162"/>
      <c r="M170" s="167"/>
      <c r="T170" s="168"/>
      <c r="AT170" s="163" t="s">
        <v>255</v>
      </c>
      <c r="AU170" s="163" t="s">
        <v>86</v>
      </c>
      <c r="AV170" s="13" t="s">
        <v>162</v>
      </c>
      <c r="AW170" s="13" t="s">
        <v>33</v>
      </c>
      <c r="AX170" s="13" t="s">
        <v>76</v>
      </c>
      <c r="AY170" s="163" t="s">
        <v>146</v>
      </c>
    </row>
    <row r="171" spans="2:65" s="12" customFormat="1">
      <c r="B171" s="155"/>
      <c r="D171" s="147" t="s">
        <v>255</v>
      </c>
      <c r="E171" s="156" t="s">
        <v>1</v>
      </c>
      <c r="F171" s="157" t="s">
        <v>853</v>
      </c>
      <c r="H171" s="158">
        <v>1113.1880000000001</v>
      </c>
      <c r="I171" s="159"/>
      <c r="L171" s="155"/>
      <c r="M171" s="160"/>
      <c r="T171" s="161"/>
      <c r="AT171" s="156" t="s">
        <v>255</v>
      </c>
      <c r="AU171" s="156" t="s">
        <v>86</v>
      </c>
      <c r="AV171" s="12" t="s">
        <v>86</v>
      </c>
      <c r="AW171" s="12" t="s">
        <v>33</v>
      </c>
      <c r="AX171" s="12" t="s">
        <v>84</v>
      </c>
      <c r="AY171" s="156" t="s">
        <v>146</v>
      </c>
    </row>
    <row r="172" spans="2:65" s="1" customFormat="1" ht="16.5" customHeight="1">
      <c r="B172" s="132"/>
      <c r="C172" s="133" t="s">
        <v>219</v>
      </c>
      <c r="D172" s="133" t="s">
        <v>149</v>
      </c>
      <c r="E172" s="134" t="s">
        <v>309</v>
      </c>
      <c r="F172" s="135" t="s">
        <v>310</v>
      </c>
      <c r="G172" s="136" t="s">
        <v>263</v>
      </c>
      <c r="H172" s="137">
        <v>596.64</v>
      </c>
      <c r="I172" s="138"/>
      <c r="J172" s="139">
        <f>ROUND(I172*H172,2)</f>
        <v>0</v>
      </c>
      <c r="K172" s="140"/>
      <c r="L172" s="31"/>
      <c r="M172" s="141" t="s">
        <v>1</v>
      </c>
      <c r="N172" s="142" t="s">
        <v>41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167</v>
      </c>
      <c r="AT172" s="145" t="s">
        <v>149</v>
      </c>
      <c r="AU172" s="145" t="s">
        <v>86</v>
      </c>
      <c r="AY172" s="16" t="s">
        <v>146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6" t="s">
        <v>84</v>
      </c>
      <c r="BK172" s="146">
        <f>ROUND(I172*H172,2)</f>
        <v>0</v>
      </c>
      <c r="BL172" s="16" t="s">
        <v>167</v>
      </c>
      <c r="BM172" s="145" t="s">
        <v>854</v>
      </c>
    </row>
    <row r="173" spans="2:65" s="1" customFormat="1">
      <c r="B173" s="31"/>
      <c r="D173" s="147" t="s">
        <v>155</v>
      </c>
      <c r="F173" s="148" t="s">
        <v>310</v>
      </c>
      <c r="I173" s="149"/>
      <c r="L173" s="31"/>
      <c r="M173" s="150"/>
      <c r="T173" s="55"/>
      <c r="AT173" s="16" t="s">
        <v>155</v>
      </c>
      <c r="AU173" s="16" t="s">
        <v>86</v>
      </c>
    </row>
    <row r="174" spans="2:65" s="12" customFormat="1">
      <c r="B174" s="155"/>
      <c r="D174" s="147" t="s">
        <v>255</v>
      </c>
      <c r="E174" s="156" t="s">
        <v>1</v>
      </c>
      <c r="F174" s="157" t="s">
        <v>855</v>
      </c>
      <c r="H174" s="158">
        <v>596.64</v>
      </c>
      <c r="I174" s="159"/>
      <c r="L174" s="155"/>
      <c r="M174" s="160"/>
      <c r="T174" s="161"/>
      <c r="AT174" s="156" t="s">
        <v>255</v>
      </c>
      <c r="AU174" s="156" t="s">
        <v>86</v>
      </c>
      <c r="AV174" s="12" t="s">
        <v>86</v>
      </c>
      <c r="AW174" s="12" t="s">
        <v>33</v>
      </c>
      <c r="AX174" s="12" t="s">
        <v>84</v>
      </c>
      <c r="AY174" s="156" t="s">
        <v>146</v>
      </c>
    </row>
    <row r="175" spans="2:65" s="1" customFormat="1" ht="24.2" customHeight="1">
      <c r="B175" s="132"/>
      <c r="C175" s="133" t="s">
        <v>221</v>
      </c>
      <c r="D175" s="133" t="s">
        <v>149</v>
      </c>
      <c r="E175" s="134" t="s">
        <v>314</v>
      </c>
      <c r="F175" s="135" t="s">
        <v>315</v>
      </c>
      <c r="G175" s="136" t="s">
        <v>263</v>
      </c>
      <c r="H175" s="137">
        <v>83.445999999999998</v>
      </c>
      <c r="I175" s="138"/>
      <c r="J175" s="139">
        <f>ROUND(I175*H175,2)</f>
        <v>0</v>
      </c>
      <c r="K175" s="140"/>
      <c r="L175" s="31"/>
      <c r="M175" s="141" t="s">
        <v>1</v>
      </c>
      <c r="N175" s="142" t="s">
        <v>41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167</v>
      </c>
      <c r="AT175" s="145" t="s">
        <v>149</v>
      </c>
      <c r="AU175" s="145" t="s">
        <v>86</v>
      </c>
      <c r="AY175" s="16" t="s">
        <v>146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84</v>
      </c>
      <c r="BK175" s="146">
        <f>ROUND(I175*H175,2)</f>
        <v>0</v>
      </c>
      <c r="BL175" s="16" t="s">
        <v>167</v>
      </c>
      <c r="BM175" s="145" t="s">
        <v>856</v>
      </c>
    </row>
    <row r="176" spans="2:65" s="1" customFormat="1">
      <c r="B176" s="31"/>
      <c r="D176" s="147" t="s">
        <v>155</v>
      </c>
      <c r="F176" s="148" t="s">
        <v>315</v>
      </c>
      <c r="I176" s="149"/>
      <c r="L176" s="31"/>
      <c r="M176" s="150"/>
      <c r="T176" s="55"/>
      <c r="AT176" s="16" t="s">
        <v>155</v>
      </c>
      <c r="AU176" s="16" t="s">
        <v>86</v>
      </c>
    </row>
    <row r="177" spans="2:65" s="1" customFormat="1">
      <c r="B177" s="31"/>
      <c r="D177" s="147" t="s">
        <v>156</v>
      </c>
      <c r="F177" s="151" t="s">
        <v>857</v>
      </c>
      <c r="I177" s="149"/>
      <c r="L177" s="31"/>
      <c r="M177" s="150"/>
      <c r="T177" s="55"/>
      <c r="AT177" s="16" t="s">
        <v>156</v>
      </c>
      <c r="AU177" s="16" t="s">
        <v>86</v>
      </c>
    </row>
    <row r="178" spans="2:65" s="1" customFormat="1" ht="16.5" customHeight="1">
      <c r="B178" s="132"/>
      <c r="C178" s="169" t="s">
        <v>289</v>
      </c>
      <c r="D178" s="169" t="s">
        <v>320</v>
      </c>
      <c r="E178" s="170" t="s">
        <v>858</v>
      </c>
      <c r="F178" s="171" t="s">
        <v>859</v>
      </c>
      <c r="G178" s="172" t="s">
        <v>302</v>
      </c>
      <c r="H178" s="173">
        <v>166.892</v>
      </c>
      <c r="I178" s="174"/>
      <c r="J178" s="175">
        <f>ROUND(I178*H178,2)</f>
        <v>0</v>
      </c>
      <c r="K178" s="176"/>
      <c r="L178" s="177"/>
      <c r="M178" s="178" t="s">
        <v>1</v>
      </c>
      <c r="N178" s="179" t="s">
        <v>41</v>
      </c>
      <c r="P178" s="143">
        <f>O178*H178</f>
        <v>0</v>
      </c>
      <c r="Q178" s="143">
        <v>1</v>
      </c>
      <c r="R178" s="143">
        <f>Q178*H178</f>
        <v>166.892</v>
      </c>
      <c r="S178" s="143">
        <v>0</v>
      </c>
      <c r="T178" s="144">
        <f>S178*H178</f>
        <v>0</v>
      </c>
      <c r="AR178" s="145" t="s">
        <v>188</v>
      </c>
      <c r="AT178" s="145" t="s">
        <v>320</v>
      </c>
      <c r="AU178" s="145" t="s">
        <v>86</v>
      </c>
      <c r="AY178" s="16" t="s">
        <v>146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84</v>
      </c>
      <c r="BK178" s="146">
        <f>ROUND(I178*H178,2)</f>
        <v>0</v>
      </c>
      <c r="BL178" s="16" t="s">
        <v>167</v>
      </c>
      <c r="BM178" s="145" t="s">
        <v>860</v>
      </c>
    </row>
    <row r="179" spans="2:65" s="1" customFormat="1">
      <c r="B179" s="31"/>
      <c r="D179" s="147" t="s">
        <v>155</v>
      </c>
      <c r="F179" s="148" t="s">
        <v>859</v>
      </c>
      <c r="I179" s="149"/>
      <c r="L179" s="31"/>
      <c r="M179" s="150"/>
      <c r="T179" s="55"/>
      <c r="AT179" s="16" t="s">
        <v>155</v>
      </c>
      <c r="AU179" s="16" t="s">
        <v>86</v>
      </c>
    </row>
    <row r="180" spans="2:65" s="12" customFormat="1">
      <c r="B180" s="155"/>
      <c r="D180" s="147" t="s">
        <v>255</v>
      </c>
      <c r="E180" s="156" t="s">
        <v>1</v>
      </c>
      <c r="F180" s="157" t="s">
        <v>861</v>
      </c>
      <c r="H180" s="158">
        <v>166.892</v>
      </c>
      <c r="I180" s="159"/>
      <c r="L180" s="155"/>
      <c r="M180" s="160"/>
      <c r="T180" s="161"/>
      <c r="AT180" s="156" t="s">
        <v>255</v>
      </c>
      <c r="AU180" s="156" t="s">
        <v>86</v>
      </c>
      <c r="AV180" s="12" t="s">
        <v>86</v>
      </c>
      <c r="AW180" s="12" t="s">
        <v>33</v>
      </c>
      <c r="AX180" s="12" t="s">
        <v>84</v>
      </c>
      <c r="AY180" s="156" t="s">
        <v>146</v>
      </c>
    </row>
    <row r="181" spans="2:65" s="1" customFormat="1" ht="24.2" customHeight="1">
      <c r="B181" s="132"/>
      <c r="C181" s="133" t="s">
        <v>294</v>
      </c>
      <c r="D181" s="133" t="s">
        <v>149</v>
      </c>
      <c r="E181" s="134" t="s">
        <v>862</v>
      </c>
      <c r="F181" s="135" t="s">
        <v>863</v>
      </c>
      <c r="G181" s="136" t="s">
        <v>241</v>
      </c>
      <c r="H181" s="137">
        <v>59.13</v>
      </c>
      <c r="I181" s="138"/>
      <c r="J181" s="139">
        <f>ROUND(I181*H181,2)</f>
        <v>0</v>
      </c>
      <c r="K181" s="140"/>
      <c r="L181" s="31"/>
      <c r="M181" s="141" t="s">
        <v>1</v>
      </c>
      <c r="N181" s="142" t="s">
        <v>41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167</v>
      </c>
      <c r="AT181" s="145" t="s">
        <v>149</v>
      </c>
      <c r="AU181" s="145" t="s">
        <v>86</v>
      </c>
      <c r="AY181" s="16" t="s">
        <v>146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84</v>
      </c>
      <c r="BK181" s="146">
        <f>ROUND(I181*H181,2)</f>
        <v>0</v>
      </c>
      <c r="BL181" s="16" t="s">
        <v>167</v>
      </c>
      <c r="BM181" s="145" t="s">
        <v>864</v>
      </c>
    </row>
    <row r="182" spans="2:65" s="1" customFormat="1">
      <c r="B182" s="31"/>
      <c r="D182" s="147" t="s">
        <v>155</v>
      </c>
      <c r="F182" s="148" t="s">
        <v>863</v>
      </c>
      <c r="I182" s="149"/>
      <c r="L182" s="31"/>
      <c r="M182" s="150"/>
      <c r="T182" s="55"/>
      <c r="AT182" s="16" t="s">
        <v>155</v>
      </c>
      <c r="AU182" s="16" t="s">
        <v>86</v>
      </c>
    </row>
    <row r="183" spans="2:65" s="1" customFormat="1">
      <c r="B183" s="31"/>
      <c r="D183" s="147" t="s">
        <v>156</v>
      </c>
      <c r="F183" s="151" t="s">
        <v>865</v>
      </c>
      <c r="I183" s="149"/>
      <c r="L183" s="31"/>
      <c r="M183" s="150"/>
      <c r="T183" s="55"/>
      <c r="AT183" s="16" t="s">
        <v>156</v>
      </c>
      <c r="AU183" s="16" t="s">
        <v>86</v>
      </c>
    </row>
    <row r="184" spans="2:65" s="1" customFormat="1" ht="33" customHeight="1">
      <c r="B184" s="132"/>
      <c r="C184" s="133" t="s">
        <v>299</v>
      </c>
      <c r="D184" s="133" t="s">
        <v>149</v>
      </c>
      <c r="E184" s="134" t="s">
        <v>866</v>
      </c>
      <c r="F184" s="135" t="s">
        <v>867</v>
      </c>
      <c r="G184" s="136" t="s">
        <v>241</v>
      </c>
      <c r="H184" s="137">
        <v>267</v>
      </c>
      <c r="I184" s="138"/>
      <c r="J184" s="139">
        <f>ROUND(I184*H184,2)</f>
        <v>0</v>
      </c>
      <c r="K184" s="140"/>
      <c r="L184" s="31"/>
      <c r="M184" s="141" t="s">
        <v>1</v>
      </c>
      <c r="N184" s="142" t="s">
        <v>41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167</v>
      </c>
      <c r="AT184" s="145" t="s">
        <v>149</v>
      </c>
      <c r="AU184" s="145" t="s">
        <v>86</v>
      </c>
      <c r="AY184" s="16" t="s">
        <v>146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6" t="s">
        <v>84</v>
      </c>
      <c r="BK184" s="146">
        <f>ROUND(I184*H184,2)</f>
        <v>0</v>
      </c>
      <c r="BL184" s="16" t="s">
        <v>167</v>
      </c>
      <c r="BM184" s="145" t="s">
        <v>868</v>
      </c>
    </row>
    <row r="185" spans="2:65" s="1" customFormat="1">
      <c r="B185" s="31"/>
      <c r="D185" s="147" t="s">
        <v>155</v>
      </c>
      <c r="F185" s="148" t="s">
        <v>867</v>
      </c>
      <c r="I185" s="149"/>
      <c r="L185" s="31"/>
      <c r="M185" s="150"/>
      <c r="T185" s="55"/>
      <c r="AT185" s="16" t="s">
        <v>155</v>
      </c>
      <c r="AU185" s="16" t="s">
        <v>86</v>
      </c>
    </row>
    <row r="186" spans="2:65" s="1" customFormat="1">
      <c r="B186" s="31"/>
      <c r="D186" s="147" t="s">
        <v>156</v>
      </c>
      <c r="F186" s="151" t="s">
        <v>869</v>
      </c>
      <c r="I186" s="149"/>
      <c r="L186" s="31"/>
      <c r="M186" s="150"/>
      <c r="T186" s="55"/>
      <c r="AT186" s="16" t="s">
        <v>156</v>
      </c>
      <c r="AU186" s="16" t="s">
        <v>86</v>
      </c>
    </row>
    <row r="187" spans="2:65" s="12" customFormat="1">
      <c r="B187" s="155"/>
      <c r="D187" s="147" t="s">
        <v>255</v>
      </c>
      <c r="E187" s="156" t="s">
        <v>1</v>
      </c>
      <c r="F187" s="157" t="s">
        <v>870</v>
      </c>
      <c r="H187" s="158">
        <v>267</v>
      </c>
      <c r="I187" s="159"/>
      <c r="L187" s="155"/>
      <c r="M187" s="160"/>
      <c r="T187" s="161"/>
      <c r="AT187" s="156" t="s">
        <v>255</v>
      </c>
      <c r="AU187" s="156" t="s">
        <v>86</v>
      </c>
      <c r="AV187" s="12" t="s">
        <v>86</v>
      </c>
      <c r="AW187" s="12" t="s">
        <v>33</v>
      </c>
      <c r="AX187" s="12" t="s">
        <v>84</v>
      </c>
      <c r="AY187" s="156" t="s">
        <v>146</v>
      </c>
    </row>
    <row r="188" spans="2:65" s="1" customFormat="1" ht="24.2" customHeight="1">
      <c r="B188" s="132"/>
      <c r="C188" s="133" t="s">
        <v>8</v>
      </c>
      <c r="D188" s="133" t="s">
        <v>149</v>
      </c>
      <c r="E188" s="134" t="s">
        <v>871</v>
      </c>
      <c r="F188" s="135" t="s">
        <v>872</v>
      </c>
      <c r="G188" s="136" t="s">
        <v>241</v>
      </c>
      <c r="H188" s="137">
        <v>267</v>
      </c>
      <c r="I188" s="138"/>
      <c r="J188" s="139">
        <f>ROUND(I188*H188,2)</f>
        <v>0</v>
      </c>
      <c r="K188" s="140"/>
      <c r="L188" s="31"/>
      <c r="M188" s="141" t="s">
        <v>1</v>
      </c>
      <c r="N188" s="142" t="s">
        <v>41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167</v>
      </c>
      <c r="AT188" s="145" t="s">
        <v>149</v>
      </c>
      <c r="AU188" s="145" t="s">
        <v>86</v>
      </c>
      <c r="AY188" s="16" t="s">
        <v>146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6" t="s">
        <v>84</v>
      </c>
      <c r="BK188" s="146">
        <f>ROUND(I188*H188,2)</f>
        <v>0</v>
      </c>
      <c r="BL188" s="16" t="s">
        <v>167</v>
      </c>
      <c r="BM188" s="145" t="s">
        <v>873</v>
      </c>
    </row>
    <row r="189" spans="2:65" s="1" customFormat="1">
      <c r="B189" s="31"/>
      <c r="D189" s="147" t="s">
        <v>155</v>
      </c>
      <c r="F189" s="148" t="s">
        <v>872</v>
      </c>
      <c r="I189" s="149"/>
      <c r="L189" s="31"/>
      <c r="M189" s="150"/>
      <c r="T189" s="55"/>
      <c r="AT189" s="16" t="s">
        <v>155</v>
      </c>
      <c r="AU189" s="16" t="s">
        <v>86</v>
      </c>
    </row>
    <row r="190" spans="2:65" s="1" customFormat="1" ht="16.5" customHeight="1">
      <c r="B190" s="132"/>
      <c r="C190" s="169" t="s">
        <v>313</v>
      </c>
      <c r="D190" s="169" t="s">
        <v>320</v>
      </c>
      <c r="E190" s="170" t="s">
        <v>349</v>
      </c>
      <c r="F190" s="171" t="s">
        <v>350</v>
      </c>
      <c r="G190" s="172" t="s">
        <v>351</v>
      </c>
      <c r="H190" s="173">
        <v>5.34</v>
      </c>
      <c r="I190" s="174"/>
      <c r="J190" s="175">
        <f>ROUND(I190*H190,2)</f>
        <v>0</v>
      </c>
      <c r="K190" s="176"/>
      <c r="L190" s="177"/>
      <c r="M190" s="178" t="s">
        <v>1</v>
      </c>
      <c r="N190" s="179" t="s">
        <v>41</v>
      </c>
      <c r="P190" s="143">
        <f>O190*H190</f>
        <v>0</v>
      </c>
      <c r="Q190" s="143">
        <v>1E-3</v>
      </c>
      <c r="R190" s="143">
        <f>Q190*H190</f>
        <v>5.3400000000000001E-3</v>
      </c>
      <c r="S190" s="143">
        <v>0</v>
      </c>
      <c r="T190" s="144">
        <f>S190*H190</f>
        <v>0</v>
      </c>
      <c r="AR190" s="145" t="s">
        <v>188</v>
      </c>
      <c r="AT190" s="145" t="s">
        <v>320</v>
      </c>
      <c r="AU190" s="145" t="s">
        <v>86</v>
      </c>
      <c r="AY190" s="16" t="s">
        <v>146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6" t="s">
        <v>84</v>
      </c>
      <c r="BK190" s="146">
        <f>ROUND(I190*H190,2)</f>
        <v>0</v>
      </c>
      <c r="BL190" s="16" t="s">
        <v>167</v>
      </c>
      <c r="BM190" s="145" t="s">
        <v>874</v>
      </c>
    </row>
    <row r="191" spans="2:65" s="1" customFormat="1">
      <c r="B191" s="31"/>
      <c r="D191" s="147" t="s">
        <v>155</v>
      </c>
      <c r="F191" s="148" t="s">
        <v>350</v>
      </c>
      <c r="I191" s="149"/>
      <c r="L191" s="31"/>
      <c r="M191" s="150"/>
      <c r="T191" s="55"/>
      <c r="AT191" s="16" t="s">
        <v>155</v>
      </c>
      <c r="AU191" s="16" t="s">
        <v>86</v>
      </c>
    </row>
    <row r="192" spans="2:65" s="12" customFormat="1">
      <c r="B192" s="155"/>
      <c r="D192" s="147" t="s">
        <v>255</v>
      </c>
      <c r="E192" s="156" t="s">
        <v>1</v>
      </c>
      <c r="F192" s="157" t="s">
        <v>875</v>
      </c>
      <c r="H192" s="158">
        <v>5.34</v>
      </c>
      <c r="I192" s="159"/>
      <c r="L192" s="155"/>
      <c r="M192" s="160"/>
      <c r="T192" s="161"/>
      <c r="AT192" s="156" t="s">
        <v>255</v>
      </c>
      <c r="AU192" s="156" t="s">
        <v>86</v>
      </c>
      <c r="AV192" s="12" t="s">
        <v>86</v>
      </c>
      <c r="AW192" s="12" t="s">
        <v>33</v>
      </c>
      <c r="AX192" s="12" t="s">
        <v>84</v>
      </c>
      <c r="AY192" s="156" t="s">
        <v>146</v>
      </c>
    </row>
    <row r="193" spans="2:65" s="1" customFormat="1" ht="21.75" customHeight="1">
      <c r="B193" s="132"/>
      <c r="C193" s="133" t="s">
        <v>319</v>
      </c>
      <c r="D193" s="133" t="s">
        <v>149</v>
      </c>
      <c r="E193" s="134" t="s">
        <v>386</v>
      </c>
      <c r="F193" s="135" t="s">
        <v>387</v>
      </c>
      <c r="G193" s="136" t="s">
        <v>241</v>
      </c>
      <c r="H193" s="137">
        <v>267</v>
      </c>
      <c r="I193" s="138"/>
      <c r="J193" s="139">
        <f>ROUND(I193*H193,2)</f>
        <v>0</v>
      </c>
      <c r="K193" s="140"/>
      <c r="L193" s="31"/>
      <c r="M193" s="141" t="s">
        <v>1</v>
      </c>
      <c r="N193" s="142" t="s">
        <v>41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167</v>
      </c>
      <c r="AT193" s="145" t="s">
        <v>149</v>
      </c>
      <c r="AU193" s="145" t="s">
        <v>86</v>
      </c>
      <c r="AY193" s="16" t="s">
        <v>146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84</v>
      </c>
      <c r="BK193" s="146">
        <f>ROUND(I193*H193,2)</f>
        <v>0</v>
      </c>
      <c r="BL193" s="16" t="s">
        <v>167</v>
      </c>
      <c r="BM193" s="145" t="s">
        <v>876</v>
      </c>
    </row>
    <row r="194" spans="2:65" s="1" customFormat="1">
      <c r="B194" s="31"/>
      <c r="D194" s="147" t="s">
        <v>155</v>
      </c>
      <c r="F194" s="148" t="s">
        <v>387</v>
      </c>
      <c r="I194" s="149"/>
      <c r="L194" s="31"/>
      <c r="M194" s="150"/>
      <c r="T194" s="55"/>
      <c r="AT194" s="16" t="s">
        <v>155</v>
      </c>
      <c r="AU194" s="16" t="s">
        <v>86</v>
      </c>
    </row>
    <row r="195" spans="2:65" s="11" customFormat="1" ht="22.9" customHeight="1">
      <c r="B195" s="120"/>
      <c r="D195" s="121" t="s">
        <v>75</v>
      </c>
      <c r="E195" s="130" t="s">
        <v>86</v>
      </c>
      <c r="F195" s="130" t="s">
        <v>390</v>
      </c>
      <c r="I195" s="123"/>
      <c r="J195" s="131">
        <f>BK195</f>
        <v>0</v>
      </c>
      <c r="L195" s="120"/>
      <c r="M195" s="125"/>
      <c r="P195" s="126">
        <f>SUM(P196:P217)</f>
        <v>0</v>
      </c>
      <c r="R195" s="126">
        <f>SUM(R196:R217)</f>
        <v>1.9795264799999999</v>
      </c>
      <c r="T195" s="127">
        <f>SUM(T196:T217)</f>
        <v>0</v>
      </c>
      <c r="AR195" s="121" t="s">
        <v>84</v>
      </c>
      <c r="AT195" s="128" t="s">
        <v>75</v>
      </c>
      <c r="AU195" s="128" t="s">
        <v>84</v>
      </c>
      <c r="AY195" s="121" t="s">
        <v>146</v>
      </c>
      <c r="BK195" s="129">
        <f>SUM(BK196:BK217)</f>
        <v>0</v>
      </c>
    </row>
    <row r="196" spans="2:65" s="1" customFormat="1" ht="24.2" customHeight="1">
      <c r="B196" s="132"/>
      <c r="C196" s="133" t="s">
        <v>325</v>
      </c>
      <c r="D196" s="133" t="s">
        <v>149</v>
      </c>
      <c r="E196" s="134" t="s">
        <v>877</v>
      </c>
      <c r="F196" s="135" t="s">
        <v>878</v>
      </c>
      <c r="G196" s="136" t="s">
        <v>477</v>
      </c>
      <c r="H196" s="137">
        <v>14</v>
      </c>
      <c r="I196" s="138"/>
      <c r="J196" s="139">
        <f>ROUND(I196*H196,2)</f>
        <v>0</v>
      </c>
      <c r="K196" s="140"/>
      <c r="L196" s="31"/>
      <c r="M196" s="141" t="s">
        <v>1</v>
      </c>
      <c r="N196" s="142" t="s">
        <v>41</v>
      </c>
      <c r="P196" s="143">
        <f>O196*H196</f>
        <v>0</v>
      </c>
      <c r="Q196" s="143">
        <v>1.14E-3</v>
      </c>
      <c r="R196" s="143">
        <f>Q196*H196</f>
        <v>1.5959999999999998E-2</v>
      </c>
      <c r="S196" s="143">
        <v>0</v>
      </c>
      <c r="T196" s="144">
        <f>S196*H196</f>
        <v>0</v>
      </c>
      <c r="AR196" s="145" t="s">
        <v>167</v>
      </c>
      <c r="AT196" s="145" t="s">
        <v>149</v>
      </c>
      <c r="AU196" s="145" t="s">
        <v>86</v>
      </c>
      <c r="AY196" s="16" t="s">
        <v>146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6" t="s">
        <v>84</v>
      </c>
      <c r="BK196" s="146">
        <f>ROUND(I196*H196,2)</f>
        <v>0</v>
      </c>
      <c r="BL196" s="16" t="s">
        <v>167</v>
      </c>
      <c r="BM196" s="145" t="s">
        <v>879</v>
      </c>
    </row>
    <row r="197" spans="2:65" s="1" customFormat="1">
      <c r="B197" s="31"/>
      <c r="D197" s="147" t="s">
        <v>155</v>
      </c>
      <c r="F197" s="148" t="s">
        <v>878</v>
      </c>
      <c r="I197" s="149"/>
      <c r="L197" s="31"/>
      <c r="M197" s="150"/>
      <c r="T197" s="55"/>
      <c r="AT197" s="16" t="s">
        <v>155</v>
      </c>
      <c r="AU197" s="16" t="s">
        <v>86</v>
      </c>
    </row>
    <row r="198" spans="2:65" s="1" customFormat="1">
      <c r="B198" s="31"/>
      <c r="D198" s="147" t="s">
        <v>156</v>
      </c>
      <c r="F198" s="151" t="s">
        <v>880</v>
      </c>
      <c r="I198" s="149"/>
      <c r="L198" s="31"/>
      <c r="M198" s="150"/>
      <c r="T198" s="55"/>
      <c r="AT198" s="16" t="s">
        <v>156</v>
      </c>
      <c r="AU198" s="16" t="s">
        <v>86</v>
      </c>
    </row>
    <row r="199" spans="2:65" s="12" customFormat="1">
      <c r="B199" s="155"/>
      <c r="D199" s="147" t="s">
        <v>255</v>
      </c>
      <c r="E199" s="156" t="s">
        <v>1</v>
      </c>
      <c r="F199" s="157" t="s">
        <v>881</v>
      </c>
      <c r="H199" s="158">
        <v>14</v>
      </c>
      <c r="I199" s="159"/>
      <c r="L199" s="155"/>
      <c r="M199" s="160"/>
      <c r="T199" s="161"/>
      <c r="AT199" s="156" t="s">
        <v>255</v>
      </c>
      <c r="AU199" s="156" t="s">
        <v>86</v>
      </c>
      <c r="AV199" s="12" t="s">
        <v>86</v>
      </c>
      <c r="AW199" s="12" t="s">
        <v>33</v>
      </c>
      <c r="AX199" s="12" t="s">
        <v>84</v>
      </c>
      <c r="AY199" s="156" t="s">
        <v>146</v>
      </c>
    </row>
    <row r="200" spans="2:65" s="1" customFormat="1" ht="24.2" customHeight="1">
      <c r="B200" s="132"/>
      <c r="C200" s="133" t="s">
        <v>329</v>
      </c>
      <c r="D200" s="133" t="s">
        <v>149</v>
      </c>
      <c r="E200" s="134" t="s">
        <v>882</v>
      </c>
      <c r="F200" s="135" t="s">
        <v>883</v>
      </c>
      <c r="G200" s="136" t="s">
        <v>263</v>
      </c>
      <c r="H200" s="137">
        <v>21.216000000000001</v>
      </c>
      <c r="I200" s="138"/>
      <c r="J200" s="139">
        <f>ROUND(I200*H200,2)</f>
        <v>0</v>
      </c>
      <c r="K200" s="140"/>
      <c r="L200" s="31"/>
      <c r="M200" s="141" t="s">
        <v>1</v>
      </c>
      <c r="N200" s="142" t="s">
        <v>41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167</v>
      </c>
      <c r="AT200" s="145" t="s">
        <v>149</v>
      </c>
      <c r="AU200" s="145" t="s">
        <v>86</v>
      </c>
      <c r="AY200" s="16" t="s">
        <v>146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6" t="s">
        <v>84</v>
      </c>
      <c r="BK200" s="146">
        <f>ROUND(I200*H200,2)</f>
        <v>0</v>
      </c>
      <c r="BL200" s="16" t="s">
        <v>167</v>
      </c>
      <c r="BM200" s="145" t="s">
        <v>884</v>
      </c>
    </row>
    <row r="201" spans="2:65" s="1" customFormat="1">
      <c r="B201" s="31"/>
      <c r="D201" s="147" t="s">
        <v>155</v>
      </c>
      <c r="F201" s="148" t="s">
        <v>883</v>
      </c>
      <c r="I201" s="149"/>
      <c r="L201" s="31"/>
      <c r="M201" s="150"/>
      <c r="T201" s="55"/>
      <c r="AT201" s="16" t="s">
        <v>155</v>
      </c>
      <c r="AU201" s="16" t="s">
        <v>86</v>
      </c>
    </row>
    <row r="202" spans="2:65" s="1" customFormat="1">
      <c r="B202" s="31"/>
      <c r="D202" s="147" t="s">
        <v>156</v>
      </c>
      <c r="F202" s="151" t="s">
        <v>885</v>
      </c>
      <c r="I202" s="149"/>
      <c r="L202" s="31"/>
      <c r="M202" s="150"/>
      <c r="T202" s="55"/>
      <c r="AT202" s="16" t="s">
        <v>156</v>
      </c>
      <c r="AU202" s="16" t="s">
        <v>86</v>
      </c>
    </row>
    <row r="203" spans="2:65" s="1" customFormat="1" ht="37.9" customHeight="1">
      <c r="B203" s="132"/>
      <c r="C203" s="133" t="s">
        <v>334</v>
      </c>
      <c r="D203" s="133" t="s">
        <v>149</v>
      </c>
      <c r="E203" s="134" t="s">
        <v>886</v>
      </c>
      <c r="F203" s="135" t="s">
        <v>887</v>
      </c>
      <c r="G203" s="136" t="s">
        <v>263</v>
      </c>
      <c r="H203" s="137">
        <v>21.216000000000001</v>
      </c>
      <c r="I203" s="138"/>
      <c r="J203" s="139">
        <f>ROUND(I203*H203,2)</f>
        <v>0</v>
      </c>
      <c r="K203" s="140"/>
      <c r="L203" s="31"/>
      <c r="M203" s="141" t="s">
        <v>1</v>
      </c>
      <c r="N203" s="142" t="s">
        <v>41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167</v>
      </c>
      <c r="AT203" s="145" t="s">
        <v>149</v>
      </c>
      <c r="AU203" s="145" t="s">
        <v>86</v>
      </c>
      <c r="AY203" s="16" t="s">
        <v>146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6" t="s">
        <v>84</v>
      </c>
      <c r="BK203" s="146">
        <f>ROUND(I203*H203,2)</f>
        <v>0</v>
      </c>
      <c r="BL203" s="16" t="s">
        <v>167</v>
      </c>
      <c r="BM203" s="145" t="s">
        <v>888</v>
      </c>
    </row>
    <row r="204" spans="2:65" s="1" customFormat="1">
      <c r="B204" s="31"/>
      <c r="D204" s="147" t="s">
        <v>155</v>
      </c>
      <c r="F204" s="148" t="s">
        <v>887</v>
      </c>
      <c r="I204" s="149"/>
      <c r="L204" s="31"/>
      <c r="M204" s="150"/>
      <c r="T204" s="55"/>
      <c r="AT204" s="16" t="s">
        <v>155</v>
      </c>
      <c r="AU204" s="16" t="s">
        <v>86</v>
      </c>
    </row>
    <row r="205" spans="2:65" s="1" customFormat="1" ht="16.5" customHeight="1">
      <c r="B205" s="132"/>
      <c r="C205" s="133" t="s">
        <v>7</v>
      </c>
      <c r="D205" s="133" t="s">
        <v>149</v>
      </c>
      <c r="E205" s="134" t="s">
        <v>889</v>
      </c>
      <c r="F205" s="135" t="s">
        <v>890</v>
      </c>
      <c r="G205" s="136" t="s">
        <v>241</v>
      </c>
      <c r="H205" s="137">
        <v>27.456</v>
      </c>
      <c r="I205" s="138"/>
      <c r="J205" s="139">
        <f>ROUND(I205*H205,2)</f>
        <v>0</v>
      </c>
      <c r="K205" s="140"/>
      <c r="L205" s="31"/>
      <c r="M205" s="141" t="s">
        <v>1</v>
      </c>
      <c r="N205" s="142" t="s">
        <v>41</v>
      </c>
      <c r="P205" s="143">
        <f>O205*H205</f>
        <v>0</v>
      </c>
      <c r="Q205" s="143">
        <v>1.4400000000000001E-3</v>
      </c>
      <c r="R205" s="143">
        <f>Q205*H205</f>
        <v>3.9536640000000005E-2</v>
      </c>
      <c r="S205" s="143">
        <v>0</v>
      </c>
      <c r="T205" s="144">
        <f>S205*H205</f>
        <v>0</v>
      </c>
      <c r="AR205" s="145" t="s">
        <v>167</v>
      </c>
      <c r="AT205" s="145" t="s">
        <v>149</v>
      </c>
      <c r="AU205" s="145" t="s">
        <v>86</v>
      </c>
      <c r="AY205" s="16" t="s">
        <v>146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6" t="s">
        <v>84</v>
      </c>
      <c r="BK205" s="146">
        <f>ROUND(I205*H205,2)</f>
        <v>0</v>
      </c>
      <c r="BL205" s="16" t="s">
        <v>167</v>
      </c>
      <c r="BM205" s="145" t="s">
        <v>891</v>
      </c>
    </row>
    <row r="206" spans="2:65" s="1" customFormat="1">
      <c r="B206" s="31"/>
      <c r="D206" s="147" t="s">
        <v>155</v>
      </c>
      <c r="F206" s="148" t="s">
        <v>890</v>
      </c>
      <c r="I206" s="149"/>
      <c r="L206" s="31"/>
      <c r="M206" s="150"/>
      <c r="T206" s="55"/>
      <c r="AT206" s="16" t="s">
        <v>155</v>
      </c>
      <c r="AU206" s="16" t="s">
        <v>86</v>
      </c>
    </row>
    <row r="207" spans="2:65" s="12" customFormat="1">
      <c r="B207" s="155"/>
      <c r="D207" s="147" t="s">
        <v>255</v>
      </c>
      <c r="E207" s="156" t="s">
        <v>1</v>
      </c>
      <c r="F207" s="157" t="s">
        <v>892</v>
      </c>
      <c r="H207" s="158">
        <v>6.24</v>
      </c>
      <c r="I207" s="159"/>
      <c r="L207" s="155"/>
      <c r="M207" s="160"/>
      <c r="T207" s="161"/>
      <c r="AT207" s="156" t="s">
        <v>255</v>
      </c>
      <c r="AU207" s="156" t="s">
        <v>86</v>
      </c>
      <c r="AV207" s="12" t="s">
        <v>86</v>
      </c>
      <c r="AW207" s="12" t="s">
        <v>33</v>
      </c>
      <c r="AX207" s="12" t="s">
        <v>76</v>
      </c>
      <c r="AY207" s="156" t="s">
        <v>146</v>
      </c>
    </row>
    <row r="208" spans="2:65" s="12" customFormat="1">
      <c r="B208" s="155"/>
      <c r="D208" s="147" t="s">
        <v>255</v>
      </c>
      <c r="E208" s="156" t="s">
        <v>1</v>
      </c>
      <c r="F208" s="157" t="s">
        <v>893</v>
      </c>
      <c r="H208" s="158">
        <v>21.216000000000001</v>
      </c>
      <c r="I208" s="159"/>
      <c r="L208" s="155"/>
      <c r="M208" s="160"/>
      <c r="T208" s="161"/>
      <c r="AT208" s="156" t="s">
        <v>255</v>
      </c>
      <c r="AU208" s="156" t="s">
        <v>86</v>
      </c>
      <c r="AV208" s="12" t="s">
        <v>86</v>
      </c>
      <c r="AW208" s="12" t="s">
        <v>33</v>
      </c>
      <c r="AX208" s="12" t="s">
        <v>76</v>
      </c>
      <c r="AY208" s="156" t="s">
        <v>146</v>
      </c>
    </row>
    <row r="209" spans="2:65" s="14" customFormat="1">
      <c r="B209" s="180"/>
      <c r="D209" s="147" t="s">
        <v>255</v>
      </c>
      <c r="E209" s="181" t="s">
        <v>1</v>
      </c>
      <c r="F209" s="182" t="s">
        <v>505</v>
      </c>
      <c r="H209" s="183">
        <v>27.456000000000003</v>
      </c>
      <c r="I209" s="184"/>
      <c r="L209" s="180"/>
      <c r="M209" s="185"/>
      <c r="T209" s="186"/>
      <c r="AT209" s="181" t="s">
        <v>255</v>
      </c>
      <c r="AU209" s="181" t="s">
        <v>86</v>
      </c>
      <c r="AV209" s="14" t="s">
        <v>167</v>
      </c>
      <c r="AW209" s="14" t="s">
        <v>33</v>
      </c>
      <c r="AX209" s="14" t="s">
        <v>84</v>
      </c>
      <c r="AY209" s="181" t="s">
        <v>146</v>
      </c>
    </row>
    <row r="210" spans="2:65" s="1" customFormat="1" ht="16.5" customHeight="1">
      <c r="B210" s="132"/>
      <c r="C210" s="133" t="s">
        <v>344</v>
      </c>
      <c r="D210" s="133" t="s">
        <v>149</v>
      </c>
      <c r="E210" s="134" t="s">
        <v>894</v>
      </c>
      <c r="F210" s="135" t="s">
        <v>895</v>
      </c>
      <c r="G210" s="136" t="s">
        <v>241</v>
      </c>
      <c r="H210" s="137">
        <v>27.456</v>
      </c>
      <c r="I210" s="138"/>
      <c r="J210" s="139">
        <f>ROUND(I210*H210,2)</f>
        <v>0</v>
      </c>
      <c r="K210" s="140"/>
      <c r="L210" s="31"/>
      <c r="M210" s="141" t="s">
        <v>1</v>
      </c>
      <c r="N210" s="142" t="s">
        <v>41</v>
      </c>
      <c r="P210" s="143">
        <f>O210*H210</f>
        <v>0</v>
      </c>
      <c r="Q210" s="143">
        <v>4.0000000000000003E-5</v>
      </c>
      <c r="R210" s="143">
        <f>Q210*H210</f>
        <v>1.0982400000000001E-3</v>
      </c>
      <c r="S210" s="143">
        <v>0</v>
      </c>
      <c r="T210" s="144">
        <f>S210*H210</f>
        <v>0</v>
      </c>
      <c r="AR210" s="145" t="s">
        <v>167</v>
      </c>
      <c r="AT210" s="145" t="s">
        <v>149</v>
      </c>
      <c r="AU210" s="145" t="s">
        <v>86</v>
      </c>
      <c r="AY210" s="16" t="s">
        <v>146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6" t="s">
        <v>84</v>
      </c>
      <c r="BK210" s="146">
        <f>ROUND(I210*H210,2)</f>
        <v>0</v>
      </c>
      <c r="BL210" s="16" t="s">
        <v>167</v>
      </c>
      <c r="BM210" s="145" t="s">
        <v>896</v>
      </c>
    </row>
    <row r="211" spans="2:65" s="1" customFormat="1">
      <c r="B211" s="31"/>
      <c r="D211" s="147" t="s">
        <v>155</v>
      </c>
      <c r="F211" s="148" t="s">
        <v>895</v>
      </c>
      <c r="I211" s="149"/>
      <c r="L211" s="31"/>
      <c r="M211" s="150"/>
      <c r="T211" s="55"/>
      <c r="AT211" s="16" t="s">
        <v>155</v>
      </c>
      <c r="AU211" s="16" t="s">
        <v>86</v>
      </c>
    </row>
    <row r="212" spans="2:65" s="12" customFormat="1">
      <c r="B212" s="155"/>
      <c r="D212" s="147" t="s">
        <v>255</v>
      </c>
      <c r="E212" s="156" t="s">
        <v>1</v>
      </c>
      <c r="F212" s="157" t="s">
        <v>892</v>
      </c>
      <c r="H212" s="158">
        <v>6.24</v>
      </c>
      <c r="I212" s="159"/>
      <c r="L212" s="155"/>
      <c r="M212" s="160"/>
      <c r="T212" s="161"/>
      <c r="AT212" s="156" t="s">
        <v>255</v>
      </c>
      <c r="AU212" s="156" t="s">
        <v>86</v>
      </c>
      <c r="AV212" s="12" t="s">
        <v>86</v>
      </c>
      <c r="AW212" s="12" t="s">
        <v>33</v>
      </c>
      <c r="AX212" s="12" t="s">
        <v>76</v>
      </c>
      <c r="AY212" s="156" t="s">
        <v>146</v>
      </c>
    </row>
    <row r="213" spans="2:65" s="12" customFormat="1">
      <c r="B213" s="155"/>
      <c r="D213" s="147" t="s">
        <v>255</v>
      </c>
      <c r="E213" s="156" t="s">
        <v>1</v>
      </c>
      <c r="F213" s="157" t="s">
        <v>893</v>
      </c>
      <c r="H213" s="158">
        <v>21.216000000000001</v>
      </c>
      <c r="I213" s="159"/>
      <c r="L213" s="155"/>
      <c r="M213" s="160"/>
      <c r="T213" s="161"/>
      <c r="AT213" s="156" t="s">
        <v>255</v>
      </c>
      <c r="AU213" s="156" t="s">
        <v>86</v>
      </c>
      <c r="AV213" s="12" t="s">
        <v>86</v>
      </c>
      <c r="AW213" s="12" t="s">
        <v>33</v>
      </c>
      <c r="AX213" s="12" t="s">
        <v>76</v>
      </c>
      <c r="AY213" s="156" t="s">
        <v>146</v>
      </c>
    </row>
    <row r="214" spans="2:65" s="14" customFormat="1">
      <c r="B214" s="180"/>
      <c r="D214" s="147" t="s">
        <v>255</v>
      </c>
      <c r="E214" s="181" t="s">
        <v>1</v>
      </c>
      <c r="F214" s="182" t="s">
        <v>505</v>
      </c>
      <c r="H214" s="183">
        <v>27.456000000000003</v>
      </c>
      <c r="I214" s="184"/>
      <c r="L214" s="180"/>
      <c r="M214" s="185"/>
      <c r="T214" s="186"/>
      <c r="AT214" s="181" t="s">
        <v>255</v>
      </c>
      <c r="AU214" s="181" t="s">
        <v>86</v>
      </c>
      <c r="AV214" s="14" t="s">
        <v>167</v>
      </c>
      <c r="AW214" s="14" t="s">
        <v>33</v>
      </c>
      <c r="AX214" s="14" t="s">
        <v>84</v>
      </c>
      <c r="AY214" s="181" t="s">
        <v>146</v>
      </c>
    </row>
    <row r="215" spans="2:65" s="1" customFormat="1" ht="24.2" customHeight="1">
      <c r="B215" s="132"/>
      <c r="C215" s="133" t="s">
        <v>348</v>
      </c>
      <c r="D215" s="133" t="s">
        <v>149</v>
      </c>
      <c r="E215" s="134" t="s">
        <v>897</v>
      </c>
      <c r="F215" s="135" t="s">
        <v>898</v>
      </c>
      <c r="G215" s="136" t="s">
        <v>302</v>
      </c>
      <c r="H215" s="137">
        <v>1.8520000000000001</v>
      </c>
      <c r="I215" s="138"/>
      <c r="J215" s="139">
        <f>ROUND(I215*H215,2)</f>
        <v>0</v>
      </c>
      <c r="K215" s="140"/>
      <c r="L215" s="31"/>
      <c r="M215" s="141" t="s">
        <v>1</v>
      </c>
      <c r="N215" s="142" t="s">
        <v>41</v>
      </c>
      <c r="P215" s="143">
        <f>O215*H215</f>
        <v>0</v>
      </c>
      <c r="Q215" s="143">
        <v>1.0383</v>
      </c>
      <c r="R215" s="143">
        <f>Q215*H215</f>
        <v>1.9229316000000001</v>
      </c>
      <c r="S215" s="143">
        <v>0</v>
      </c>
      <c r="T215" s="144">
        <f>S215*H215</f>
        <v>0</v>
      </c>
      <c r="AR215" s="145" t="s">
        <v>167</v>
      </c>
      <c r="AT215" s="145" t="s">
        <v>149</v>
      </c>
      <c r="AU215" s="145" t="s">
        <v>86</v>
      </c>
      <c r="AY215" s="16" t="s">
        <v>146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6" t="s">
        <v>84</v>
      </c>
      <c r="BK215" s="146">
        <f>ROUND(I215*H215,2)</f>
        <v>0</v>
      </c>
      <c r="BL215" s="16" t="s">
        <v>167</v>
      </c>
      <c r="BM215" s="145" t="s">
        <v>899</v>
      </c>
    </row>
    <row r="216" spans="2:65" s="1" customFormat="1">
      <c r="B216" s="31"/>
      <c r="D216" s="147" t="s">
        <v>155</v>
      </c>
      <c r="F216" s="148" t="s">
        <v>898</v>
      </c>
      <c r="I216" s="149"/>
      <c r="L216" s="31"/>
      <c r="M216" s="150"/>
      <c r="T216" s="55"/>
      <c r="AT216" s="16" t="s">
        <v>155</v>
      </c>
      <c r="AU216" s="16" t="s">
        <v>86</v>
      </c>
    </row>
    <row r="217" spans="2:65" s="1" customFormat="1">
      <c r="B217" s="31"/>
      <c r="D217" s="147" t="s">
        <v>156</v>
      </c>
      <c r="F217" s="151" t="s">
        <v>900</v>
      </c>
      <c r="I217" s="149"/>
      <c r="L217" s="31"/>
      <c r="M217" s="150"/>
      <c r="T217" s="55"/>
      <c r="AT217" s="16" t="s">
        <v>156</v>
      </c>
      <c r="AU217" s="16" t="s">
        <v>86</v>
      </c>
    </row>
    <row r="218" spans="2:65" s="11" customFormat="1" ht="22.9" customHeight="1">
      <c r="B218" s="120"/>
      <c r="D218" s="121" t="s">
        <v>75</v>
      </c>
      <c r="E218" s="130" t="s">
        <v>162</v>
      </c>
      <c r="F218" s="130" t="s">
        <v>901</v>
      </c>
      <c r="I218" s="123"/>
      <c r="J218" s="131">
        <f>BK218</f>
        <v>0</v>
      </c>
      <c r="L218" s="120"/>
      <c r="M218" s="125"/>
      <c r="P218" s="126">
        <f>SUM(P219:P255)</f>
        <v>0</v>
      </c>
      <c r="R218" s="126">
        <f>SUM(R219:R255)</f>
        <v>78.207394710000003</v>
      </c>
      <c r="T218" s="127">
        <f>SUM(T219:T255)</f>
        <v>0</v>
      </c>
      <c r="AR218" s="121" t="s">
        <v>84</v>
      </c>
      <c r="AT218" s="128" t="s">
        <v>75</v>
      </c>
      <c r="AU218" s="128" t="s">
        <v>84</v>
      </c>
      <c r="AY218" s="121" t="s">
        <v>146</v>
      </c>
      <c r="BK218" s="129">
        <f>SUM(BK219:BK255)</f>
        <v>0</v>
      </c>
    </row>
    <row r="219" spans="2:65" s="1" customFormat="1" ht="16.5" customHeight="1">
      <c r="B219" s="132"/>
      <c r="C219" s="133" t="s">
        <v>354</v>
      </c>
      <c r="D219" s="133" t="s">
        <v>149</v>
      </c>
      <c r="E219" s="134" t="s">
        <v>902</v>
      </c>
      <c r="F219" s="135" t="s">
        <v>903</v>
      </c>
      <c r="G219" s="136" t="s">
        <v>263</v>
      </c>
      <c r="H219" s="137">
        <v>3.06</v>
      </c>
      <c r="I219" s="138"/>
      <c r="J219" s="139">
        <f>ROUND(I219*H219,2)</f>
        <v>0</v>
      </c>
      <c r="K219" s="140"/>
      <c r="L219" s="31"/>
      <c r="M219" s="141" t="s">
        <v>1</v>
      </c>
      <c r="N219" s="142" t="s">
        <v>41</v>
      </c>
      <c r="P219" s="143">
        <f>O219*H219</f>
        <v>0</v>
      </c>
      <c r="Q219" s="143">
        <v>0</v>
      </c>
      <c r="R219" s="143">
        <f>Q219*H219</f>
        <v>0</v>
      </c>
      <c r="S219" s="143">
        <v>0</v>
      </c>
      <c r="T219" s="144">
        <f>S219*H219</f>
        <v>0</v>
      </c>
      <c r="AR219" s="145" t="s">
        <v>167</v>
      </c>
      <c r="AT219" s="145" t="s">
        <v>149</v>
      </c>
      <c r="AU219" s="145" t="s">
        <v>86</v>
      </c>
      <c r="AY219" s="16" t="s">
        <v>146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6" t="s">
        <v>84</v>
      </c>
      <c r="BK219" s="146">
        <f>ROUND(I219*H219,2)</f>
        <v>0</v>
      </c>
      <c r="BL219" s="16" t="s">
        <v>167</v>
      </c>
      <c r="BM219" s="145" t="s">
        <v>904</v>
      </c>
    </row>
    <row r="220" spans="2:65" s="1" customFormat="1">
      <c r="B220" s="31"/>
      <c r="D220" s="147" t="s">
        <v>155</v>
      </c>
      <c r="F220" s="148" t="s">
        <v>903</v>
      </c>
      <c r="I220" s="149"/>
      <c r="L220" s="31"/>
      <c r="M220" s="150"/>
      <c r="T220" s="55"/>
      <c r="AT220" s="16" t="s">
        <v>155</v>
      </c>
      <c r="AU220" s="16" t="s">
        <v>86</v>
      </c>
    </row>
    <row r="221" spans="2:65" s="1" customFormat="1">
      <c r="B221" s="31"/>
      <c r="D221" s="147" t="s">
        <v>156</v>
      </c>
      <c r="F221" s="151" t="s">
        <v>905</v>
      </c>
      <c r="I221" s="149"/>
      <c r="L221" s="31"/>
      <c r="M221" s="150"/>
      <c r="T221" s="55"/>
      <c r="AT221" s="16" t="s">
        <v>156</v>
      </c>
      <c r="AU221" s="16" t="s">
        <v>86</v>
      </c>
    </row>
    <row r="222" spans="2:65" s="1" customFormat="1" ht="24.2" customHeight="1">
      <c r="B222" s="132"/>
      <c r="C222" s="133" t="s">
        <v>358</v>
      </c>
      <c r="D222" s="133" t="s">
        <v>149</v>
      </c>
      <c r="E222" s="134" t="s">
        <v>906</v>
      </c>
      <c r="F222" s="135" t="s">
        <v>907</v>
      </c>
      <c r="G222" s="136" t="s">
        <v>263</v>
      </c>
      <c r="H222" s="137">
        <v>3.06</v>
      </c>
      <c r="I222" s="138"/>
      <c r="J222" s="139">
        <f>ROUND(I222*H222,2)</f>
        <v>0</v>
      </c>
      <c r="K222" s="140"/>
      <c r="L222" s="31"/>
      <c r="M222" s="141" t="s">
        <v>1</v>
      </c>
      <c r="N222" s="142" t="s">
        <v>41</v>
      </c>
      <c r="P222" s="143">
        <f>O222*H222</f>
        <v>0</v>
      </c>
      <c r="Q222" s="143">
        <v>4.8579999999999998E-2</v>
      </c>
      <c r="R222" s="143">
        <f>Q222*H222</f>
        <v>0.1486548</v>
      </c>
      <c r="S222" s="143">
        <v>0</v>
      </c>
      <c r="T222" s="144">
        <f>S222*H222</f>
        <v>0</v>
      </c>
      <c r="AR222" s="145" t="s">
        <v>167</v>
      </c>
      <c r="AT222" s="145" t="s">
        <v>149</v>
      </c>
      <c r="AU222" s="145" t="s">
        <v>86</v>
      </c>
      <c r="AY222" s="16" t="s">
        <v>146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6" t="s">
        <v>84</v>
      </c>
      <c r="BK222" s="146">
        <f>ROUND(I222*H222,2)</f>
        <v>0</v>
      </c>
      <c r="BL222" s="16" t="s">
        <v>167</v>
      </c>
      <c r="BM222" s="145" t="s">
        <v>908</v>
      </c>
    </row>
    <row r="223" spans="2:65" s="1" customFormat="1">
      <c r="B223" s="31"/>
      <c r="D223" s="147" t="s">
        <v>155</v>
      </c>
      <c r="F223" s="148" t="s">
        <v>907</v>
      </c>
      <c r="I223" s="149"/>
      <c r="L223" s="31"/>
      <c r="M223" s="150"/>
      <c r="T223" s="55"/>
      <c r="AT223" s="16" t="s">
        <v>155</v>
      </c>
      <c r="AU223" s="16" t="s">
        <v>86</v>
      </c>
    </row>
    <row r="224" spans="2:65" s="1" customFormat="1" ht="16.5" customHeight="1">
      <c r="B224" s="132"/>
      <c r="C224" s="133" t="s">
        <v>362</v>
      </c>
      <c r="D224" s="133" t="s">
        <v>149</v>
      </c>
      <c r="E224" s="134" t="s">
        <v>909</v>
      </c>
      <c r="F224" s="135" t="s">
        <v>910</v>
      </c>
      <c r="G224" s="136" t="s">
        <v>241</v>
      </c>
      <c r="H224" s="137">
        <v>9.06</v>
      </c>
      <c r="I224" s="138"/>
      <c r="J224" s="139">
        <f>ROUND(I224*H224,2)</f>
        <v>0</v>
      </c>
      <c r="K224" s="140"/>
      <c r="L224" s="31"/>
      <c r="M224" s="141" t="s">
        <v>1</v>
      </c>
      <c r="N224" s="142" t="s">
        <v>41</v>
      </c>
      <c r="P224" s="143">
        <f>O224*H224</f>
        <v>0</v>
      </c>
      <c r="Q224" s="143">
        <v>4.1739999999999999E-2</v>
      </c>
      <c r="R224" s="143">
        <f>Q224*H224</f>
        <v>0.37816440000000001</v>
      </c>
      <c r="S224" s="143">
        <v>0</v>
      </c>
      <c r="T224" s="144">
        <f>S224*H224</f>
        <v>0</v>
      </c>
      <c r="AR224" s="145" t="s">
        <v>167</v>
      </c>
      <c r="AT224" s="145" t="s">
        <v>149</v>
      </c>
      <c r="AU224" s="145" t="s">
        <v>86</v>
      </c>
      <c r="AY224" s="16" t="s">
        <v>146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6" t="s">
        <v>84</v>
      </c>
      <c r="BK224" s="146">
        <f>ROUND(I224*H224,2)</f>
        <v>0</v>
      </c>
      <c r="BL224" s="16" t="s">
        <v>167</v>
      </c>
      <c r="BM224" s="145" t="s">
        <v>911</v>
      </c>
    </row>
    <row r="225" spans="2:65" s="1" customFormat="1">
      <c r="B225" s="31"/>
      <c r="D225" s="147" t="s">
        <v>155</v>
      </c>
      <c r="F225" s="148" t="s">
        <v>910</v>
      </c>
      <c r="I225" s="149"/>
      <c r="L225" s="31"/>
      <c r="M225" s="150"/>
      <c r="T225" s="55"/>
      <c r="AT225" s="16" t="s">
        <v>155</v>
      </c>
      <c r="AU225" s="16" t="s">
        <v>86</v>
      </c>
    </row>
    <row r="226" spans="2:65" s="12" customFormat="1">
      <c r="B226" s="155"/>
      <c r="D226" s="147" t="s">
        <v>255</v>
      </c>
      <c r="E226" s="156" t="s">
        <v>1</v>
      </c>
      <c r="F226" s="157" t="s">
        <v>912</v>
      </c>
      <c r="H226" s="158">
        <v>8.16</v>
      </c>
      <c r="I226" s="159"/>
      <c r="L226" s="155"/>
      <c r="M226" s="160"/>
      <c r="T226" s="161"/>
      <c r="AT226" s="156" t="s">
        <v>255</v>
      </c>
      <c r="AU226" s="156" t="s">
        <v>86</v>
      </c>
      <c r="AV226" s="12" t="s">
        <v>86</v>
      </c>
      <c r="AW226" s="12" t="s">
        <v>33</v>
      </c>
      <c r="AX226" s="12" t="s">
        <v>76</v>
      </c>
      <c r="AY226" s="156" t="s">
        <v>146</v>
      </c>
    </row>
    <row r="227" spans="2:65" s="12" customFormat="1">
      <c r="B227" s="155"/>
      <c r="D227" s="147" t="s">
        <v>255</v>
      </c>
      <c r="E227" s="156" t="s">
        <v>1</v>
      </c>
      <c r="F227" s="157" t="s">
        <v>913</v>
      </c>
      <c r="H227" s="158">
        <v>0.9</v>
      </c>
      <c r="I227" s="159"/>
      <c r="L227" s="155"/>
      <c r="M227" s="160"/>
      <c r="T227" s="161"/>
      <c r="AT227" s="156" t="s">
        <v>255</v>
      </c>
      <c r="AU227" s="156" t="s">
        <v>86</v>
      </c>
      <c r="AV227" s="12" t="s">
        <v>86</v>
      </c>
      <c r="AW227" s="12" t="s">
        <v>33</v>
      </c>
      <c r="AX227" s="12" t="s">
        <v>76</v>
      </c>
      <c r="AY227" s="156" t="s">
        <v>146</v>
      </c>
    </row>
    <row r="228" spans="2:65" s="14" customFormat="1">
      <c r="B228" s="180"/>
      <c r="D228" s="147" t="s">
        <v>255</v>
      </c>
      <c r="E228" s="181" t="s">
        <v>1</v>
      </c>
      <c r="F228" s="182" t="s">
        <v>505</v>
      </c>
      <c r="H228" s="183">
        <v>9.06</v>
      </c>
      <c r="I228" s="184"/>
      <c r="L228" s="180"/>
      <c r="M228" s="185"/>
      <c r="T228" s="186"/>
      <c r="AT228" s="181" t="s">
        <v>255</v>
      </c>
      <c r="AU228" s="181" t="s">
        <v>86</v>
      </c>
      <c r="AV228" s="14" t="s">
        <v>167</v>
      </c>
      <c r="AW228" s="14" t="s">
        <v>33</v>
      </c>
      <c r="AX228" s="14" t="s">
        <v>84</v>
      </c>
      <c r="AY228" s="181" t="s">
        <v>146</v>
      </c>
    </row>
    <row r="229" spans="2:65" s="1" customFormat="1" ht="16.5" customHeight="1">
      <c r="B229" s="132"/>
      <c r="C229" s="133" t="s">
        <v>366</v>
      </c>
      <c r="D229" s="133" t="s">
        <v>149</v>
      </c>
      <c r="E229" s="134" t="s">
        <v>914</v>
      </c>
      <c r="F229" s="135" t="s">
        <v>915</v>
      </c>
      <c r="G229" s="136" t="s">
        <v>241</v>
      </c>
      <c r="H229" s="137">
        <v>9.06</v>
      </c>
      <c r="I229" s="138"/>
      <c r="J229" s="139">
        <f>ROUND(I229*H229,2)</f>
        <v>0</v>
      </c>
      <c r="K229" s="140"/>
      <c r="L229" s="31"/>
      <c r="M229" s="141" t="s">
        <v>1</v>
      </c>
      <c r="N229" s="142" t="s">
        <v>41</v>
      </c>
      <c r="P229" s="143">
        <f>O229*H229</f>
        <v>0</v>
      </c>
      <c r="Q229" s="143">
        <v>2.0000000000000002E-5</v>
      </c>
      <c r="R229" s="143">
        <f>Q229*H229</f>
        <v>1.8120000000000001E-4</v>
      </c>
      <c r="S229" s="143">
        <v>0</v>
      </c>
      <c r="T229" s="144">
        <f>S229*H229</f>
        <v>0</v>
      </c>
      <c r="AR229" s="145" t="s">
        <v>167</v>
      </c>
      <c r="AT229" s="145" t="s">
        <v>149</v>
      </c>
      <c r="AU229" s="145" t="s">
        <v>86</v>
      </c>
      <c r="AY229" s="16" t="s">
        <v>146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6" t="s">
        <v>84</v>
      </c>
      <c r="BK229" s="146">
        <f>ROUND(I229*H229,2)</f>
        <v>0</v>
      </c>
      <c r="BL229" s="16" t="s">
        <v>167</v>
      </c>
      <c r="BM229" s="145" t="s">
        <v>916</v>
      </c>
    </row>
    <row r="230" spans="2:65" s="1" customFormat="1">
      <c r="B230" s="31"/>
      <c r="D230" s="147" t="s">
        <v>155</v>
      </c>
      <c r="F230" s="148" t="s">
        <v>915</v>
      </c>
      <c r="I230" s="149"/>
      <c r="L230" s="31"/>
      <c r="M230" s="150"/>
      <c r="T230" s="55"/>
      <c r="AT230" s="16" t="s">
        <v>155</v>
      </c>
      <c r="AU230" s="16" t="s">
        <v>86</v>
      </c>
    </row>
    <row r="231" spans="2:65" s="1" customFormat="1" ht="16.5" customHeight="1">
      <c r="B231" s="132"/>
      <c r="C231" s="133" t="s">
        <v>371</v>
      </c>
      <c r="D231" s="133" t="s">
        <v>149</v>
      </c>
      <c r="E231" s="134" t="s">
        <v>917</v>
      </c>
      <c r="F231" s="135" t="s">
        <v>918</v>
      </c>
      <c r="G231" s="136" t="s">
        <v>302</v>
      </c>
      <c r="H231" s="137">
        <v>0.39200000000000002</v>
      </c>
      <c r="I231" s="138"/>
      <c r="J231" s="139">
        <f>ROUND(I231*H231,2)</f>
        <v>0</v>
      </c>
      <c r="K231" s="140"/>
      <c r="L231" s="31"/>
      <c r="M231" s="141" t="s">
        <v>1</v>
      </c>
      <c r="N231" s="142" t="s">
        <v>41</v>
      </c>
      <c r="P231" s="143">
        <f>O231*H231</f>
        <v>0</v>
      </c>
      <c r="Q231" s="143">
        <v>1.04877</v>
      </c>
      <c r="R231" s="143">
        <f>Q231*H231</f>
        <v>0.41111784000000001</v>
      </c>
      <c r="S231" s="143">
        <v>0</v>
      </c>
      <c r="T231" s="144">
        <f>S231*H231</f>
        <v>0</v>
      </c>
      <c r="AR231" s="145" t="s">
        <v>167</v>
      </c>
      <c r="AT231" s="145" t="s">
        <v>149</v>
      </c>
      <c r="AU231" s="145" t="s">
        <v>86</v>
      </c>
      <c r="AY231" s="16" t="s">
        <v>146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6" t="s">
        <v>84</v>
      </c>
      <c r="BK231" s="146">
        <f>ROUND(I231*H231,2)</f>
        <v>0</v>
      </c>
      <c r="BL231" s="16" t="s">
        <v>167</v>
      </c>
      <c r="BM231" s="145" t="s">
        <v>919</v>
      </c>
    </row>
    <row r="232" spans="2:65" s="1" customFormat="1">
      <c r="B232" s="31"/>
      <c r="D232" s="147" t="s">
        <v>155</v>
      </c>
      <c r="F232" s="148" t="s">
        <v>918</v>
      </c>
      <c r="I232" s="149"/>
      <c r="L232" s="31"/>
      <c r="M232" s="150"/>
      <c r="T232" s="55"/>
      <c r="AT232" s="16" t="s">
        <v>155</v>
      </c>
      <c r="AU232" s="16" t="s">
        <v>86</v>
      </c>
    </row>
    <row r="233" spans="2:65" s="1" customFormat="1">
      <c r="B233" s="31"/>
      <c r="D233" s="147" t="s">
        <v>156</v>
      </c>
      <c r="F233" s="151" t="s">
        <v>920</v>
      </c>
      <c r="I233" s="149"/>
      <c r="L233" s="31"/>
      <c r="M233" s="150"/>
      <c r="T233" s="55"/>
      <c r="AT233" s="16" t="s">
        <v>156</v>
      </c>
      <c r="AU233" s="16" t="s">
        <v>86</v>
      </c>
    </row>
    <row r="234" spans="2:65" s="1" customFormat="1" ht="16.5" customHeight="1">
      <c r="B234" s="132"/>
      <c r="C234" s="133" t="s">
        <v>375</v>
      </c>
      <c r="D234" s="133" t="s">
        <v>149</v>
      </c>
      <c r="E234" s="134" t="s">
        <v>921</v>
      </c>
      <c r="F234" s="135" t="s">
        <v>922</v>
      </c>
      <c r="G234" s="136" t="s">
        <v>263</v>
      </c>
      <c r="H234" s="137">
        <v>15.871</v>
      </c>
      <c r="I234" s="138"/>
      <c r="J234" s="139">
        <f>ROUND(I234*H234,2)</f>
        <v>0</v>
      </c>
      <c r="K234" s="140"/>
      <c r="L234" s="31"/>
      <c r="M234" s="141" t="s">
        <v>1</v>
      </c>
      <c r="N234" s="142" t="s">
        <v>41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167</v>
      </c>
      <c r="AT234" s="145" t="s">
        <v>149</v>
      </c>
      <c r="AU234" s="145" t="s">
        <v>86</v>
      </c>
      <c r="AY234" s="16" t="s">
        <v>146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6" t="s">
        <v>84</v>
      </c>
      <c r="BK234" s="146">
        <f>ROUND(I234*H234,2)</f>
        <v>0</v>
      </c>
      <c r="BL234" s="16" t="s">
        <v>167</v>
      </c>
      <c r="BM234" s="145" t="s">
        <v>923</v>
      </c>
    </row>
    <row r="235" spans="2:65" s="1" customFormat="1">
      <c r="B235" s="31"/>
      <c r="D235" s="147" t="s">
        <v>155</v>
      </c>
      <c r="F235" s="148" t="s">
        <v>922</v>
      </c>
      <c r="I235" s="149"/>
      <c r="L235" s="31"/>
      <c r="M235" s="150"/>
      <c r="T235" s="55"/>
      <c r="AT235" s="16" t="s">
        <v>155</v>
      </c>
      <c r="AU235" s="16" t="s">
        <v>86</v>
      </c>
    </row>
    <row r="236" spans="2:65" s="1" customFormat="1">
      <c r="B236" s="31"/>
      <c r="D236" s="147" t="s">
        <v>156</v>
      </c>
      <c r="F236" s="151" t="s">
        <v>924</v>
      </c>
      <c r="I236" s="149"/>
      <c r="L236" s="31"/>
      <c r="M236" s="150"/>
      <c r="T236" s="55"/>
      <c r="AT236" s="16" t="s">
        <v>156</v>
      </c>
      <c r="AU236" s="16" t="s">
        <v>86</v>
      </c>
    </row>
    <row r="237" spans="2:65" s="1" customFormat="1" ht="24.2" customHeight="1">
      <c r="B237" s="132"/>
      <c r="C237" s="133" t="s">
        <v>380</v>
      </c>
      <c r="D237" s="133" t="s">
        <v>149</v>
      </c>
      <c r="E237" s="134" t="s">
        <v>925</v>
      </c>
      <c r="F237" s="135" t="s">
        <v>926</v>
      </c>
      <c r="G237" s="136" t="s">
        <v>263</v>
      </c>
      <c r="H237" s="137">
        <v>15.871</v>
      </c>
      <c r="I237" s="138"/>
      <c r="J237" s="139">
        <f>ROUND(I237*H237,2)</f>
        <v>0</v>
      </c>
      <c r="K237" s="140"/>
      <c r="L237" s="31"/>
      <c r="M237" s="141" t="s">
        <v>1</v>
      </c>
      <c r="N237" s="142" t="s">
        <v>41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AR237" s="145" t="s">
        <v>167</v>
      </c>
      <c r="AT237" s="145" t="s">
        <v>149</v>
      </c>
      <c r="AU237" s="145" t="s">
        <v>86</v>
      </c>
      <c r="AY237" s="16" t="s">
        <v>146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6" t="s">
        <v>84</v>
      </c>
      <c r="BK237" s="146">
        <f>ROUND(I237*H237,2)</f>
        <v>0</v>
      </c>
      <c r="BL237" s="16" t="s">
        <v>167</v>
      </c>
      <c r="BM237" s="145" t="s">
        <v>927</v>
      </c>
    </row>
    <row r="238" spans="2:65" s="1" customFormat="1">
      <c r="B238" s="31"/>
      <c r="D238" s="147" t="s">
        <v>155</v>
      </c>
      <c r="F238" s="148" t="s">
        <v>926</v>
      </c>
      <c r="I238" s="149"/>
      <c r="L238" s="31"/>
      <c r="M238" s="150"/>
      <c r="T238" s="55"/>
      <c r="AT238" s="16" t="s">
        <v>155</v>
      </c>
      <c r="AU238" s="16" t="s">
        <v>86</v>
      </c>
    </row>
    <row r="239" spans="2:65" s="1" customFormat="1" ht="33" customHeight="1">
      <c r="B239" s="132"/>
      <c r="C239" s="133" t="s">
        <v>385</v>
      </c>
      <c r="D239" s="133" t="s">
        <v>149</v>
      </c>
      <c r="E239" s="134" t="s">
        <v>928</v>
      </c>
      <c r="F239" s="135" t="s">
        <v>929</v>
      </c>
      <c r="G239" s="136" t="s">
        <v>241</v>
      </c>
      <c r="H239" s="137">
        <v>57.572000000000003</v>
      </c>
      <c r="I239" s="138"/>
      <c r="J239" s="139">
        <f>ROUND(I239*H239,2)</f>
        <v>0</v>
      </c>
      <c r="K239" s="140"/>
      <c r="L239" s="31"/>
      <c r="M239" s="141" t="s">
        <v>1</v>
      </c>
      <c r="N239" s="142" t="s">
        <v>41</v>
      </c>
      <c r="P239" s="143">
        <f>O239*H239</f>
        <v>0</v>
      </c>
      <c r="Q239" s="143">
        <v>1.32E-3</v>
      </c>
      <c r="R239" s="143">
        <f>Q239*H239</f>
        <v>7.599504E-2</v>
      </c>
      <c r="S239" s="143">
        <v>0</v>
      </c>
      <c r="T239" s="144">
        <f>S239*H239</f>
        <v>0</v>
      </c>
      <c r="AR239" s="145" t="s">
        <v>167</v>
      </c>
      <c r="AT239" s="145" t="s">
        <v>149</v>
      </c>
      <c r="AU239" s="145" t="s">
        <v>86</v>
      </c>
      <c r="AY239" s="16" t="s">
        <v>146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6" t="s">
        <v>84</v>
      </c>
      <c r="BK239" s="146">
        <f>ROUND(I239*H239,2)</f>
        <v>0</v>
      </c>
      <c r="BL239" s="16" t="s">
        <v>167</v>
      </c>
      <c r="BM239" s="145" t="s">
        <v>930</v>
      </c>
    </row>
    <row r="240" spans="2:65" s="1" customFormat="1">
      <c r="B240" s="31"/>
      <c r="D240" s="147" t="s">
        <v>155</v>
      </c>
      <c r="F240" s="148" t="s">
        <v>929</v>
      </c>
      <c r="I240" s="149"/>
      <c r="L240" s="31"/>
      <c r="M240" s="150"/>
      <c r="T240" s="55"/>
      <c r="AT240" s="16" t="s">
        <v>155</v>
      </c>
      <c r="AU240" s="16" t="s">
        <v>86</v>
      </c>
    </row>
    <row r="241" spans="2:65" s="12" customFormat="1">
      <c r="B241" s="155"/>
      <c r="D241" s="147" t="s">
        <v>255</v>
      </c>
      <c r="E241" s="156" t="s">
        <v>1</v>
      </c>
      <c r="F241" s="157" t="s">
        <v>931</v>
      </c>
      <c r="H241" s="158">
        <v>27.744</v>
      </c>
      <c r="I241" s="159"/>
      <c r="L241" s="155"/>
      <c r="M241" s="160"/>
      <c r="T241" s="161"/>
      <c r="AT241" s="156" t="s">
        <v>255</v>
      </c>
      <c r="AU241" s="156" t="s">
        <v>86</v>
      </c>
      <c r="AV241" s="12" t="s">
        <v>86</v>
      </c>
      <c r="AW241" s="12" t="s">
        <v>33</v>
      </c>
      <c r="AX241" s="12" t="s">
        <v>76</v>
      </c>
      <c r="AY241" s="156" t="s">
        <v>146</v>
      </c>
    </row>
    <row r="242" spans="2:65" s="12" customFormat="1">
      <c r="B242" s="155"/>
      <c r="D242" s="147" t="s">
        <v>255</v>
      </c>
      <c r="E242" s="156" t="s">
        <v>1</v>
      </c>
      <c r="F242" s="157" t="s">
        <v>932</v>
      </c>
      <c r="H242" s="158">
        <v>25.16</v>
      </c>
      <c r="I242" s="159"/>
      <c r="L242" s="155"/>
      <c r="M242" s="160"/>
      <c r="T242" s="161"/>
      <c r="AT242" s="156" t="s">
        <v>255</v>
      </c>
      <c r="AU242" s="156" t="s">
        <v>86</v>
      </c>
      <c r="AV242" s="12" t="s">
        <v>86</v>
      </c>
      <c r="AW242" s="12" t="s">
        <v>33</v>
      </c>
      <c r="AX242" s="12" t="s">
        <v>76</v>
      </c>
      <c r="AY242" s="156" t="s">
        <v>146</v>
      </c>
    </row>
    <row r="243" spans="2:65" s="12" customFormat="1">
      <c r="B243" s="155"/>
      <c r="D243" s="147" t="s">
        <v>255</v>
      </c>
      <c r="E243" s="156" t="s">
        <v>1</v>
      </c>
      <c r="F243" s="157" t="s">
        <v>933</v>
      </c>
      <c r="H243" s="158">
        <v>2.448</v>
      </c>
      <c r="I243" s="159"/>
      <c r="L243" s="155"/>
      <c r="M243" s="160"/>
      <c r="T243" s="161"/>
      <c r="AT243" s="156" t="s">
        <v>255</v>
      </c>
      <c r="AU243" s="156" t="s">
        <v>86</v>
      </c>
      <c r="AV243" s="12" t="s">
        <v>86</v>
      </c>
      <c r="AW243" s="12" t="s">
        <v>33</v>
      </c>
      <c r="AX243" s="12" t="s">
        <v>76</v>
      </c>
      <c r="AY243" s="156" t="s">
        <v>146</v>
      </c>
    </row>
    <row r="244" spans="2:65" s="12" customFormat="1">
      <c r="B244" s="155"/>
      <c r="D244" s="147" t="s">
        <v>255</v>
      </c>
      <c r="E244" s="156" t="s">
        <v>1</v>
      </c>
      <c r="F244" s="157" t="s">
        <v>934</v>
      </c>
      <c r="H244" s="158">
        <v>2.2200000000000002</v>
      </c>
      <c r="I244" s="159"/>
      <c r="L244" s="155"/>
      <c r="M244" s="160"/>
      <c r="T244" s="161"/>
      <c r="AT244" s="156" t="s">
        <v>255</v>
      </c>
      <c r="AU244" s="156" t="s">
        <v>86</v>
      </c>
      <c r="AV244" s="12" t="s">
        <v>86</v>
      </c>
      <c r="AW244" s="12" t="s">
        <v>33</v>
      </c>
      <c r="AX244" s="12" t="s">
        <v>76</v>
      </c>
      <c r="AY244" s="156" t="s">
        <v>146</v>
      </c>
    </row>
    <row r="245" spans="2:65" s="14" customFormat="1">
      <c r="B245" s="180"/>
      <c r="D245" s="147" t="s">
        <v>255</v>
      </c>
      <c r="E245" s="181" t="s">
        <v>1</v>
      </c>
      <c r="F245" s="182" t="s">
        <v>505</v>
      </c>
      <c r="H245" s="183">
        <v>57.571999999999996</v>
      </c>
      <c r="I245" s="184"/>
      <c r="L245" s="180"/>
      <c r="M245" s="185"/>
      <c r="T245" s="186"/>
      <c r="AT245" s="181" t="s">
        <v>255</v>
      </c>
      <c r="AU245" s="181" t="s">
        <v>86</v>
      </c>
      <c r="AV245" s="14" t="s">
        <v>167</v>
      </c>
      <c r="AW245" s="14" t="s">
        <v>33</v>
      </c>
      <c r="AX245" s="14" t="s">
        <v>84</v>
      </c>
      <c r="AY245" s="181" t="s">
        <v>146</v>
      </c>
    </row>
    <row r="246" spans="2:65" s="1" customFormat="1" ht="33" customHeight="1">
      <c r="B246" s="132"/>
      <c r="C246" s="133" t="s">
        <v>392</v>
      </c>
      <c r="D246" s="133" t="s">
        <v>149</v>
      </c>
      <c r="E246" s="134" t="s">
        <v>935</v>
      </c>
      <c r="F246" s="135" t="s">
        <v>936</v>
      </c>
      <c r="G246" s="136" t="s">
        <v>241</v>
      </c>
      <c r="H246" s="137">
        <v>57.572000000000003</v>
      </c>
      <c r="I246" s="138"/>
      <c r="J246" s="139">
        <f>ROUND(I246*H246,2)</f>
        <v>0</v>
      </c>
      <c r="K246" s="140"/>
      <c r="L246" s="31"/>
      <c r="M246" s="141" t="s">
        <v>1</v>
      </c>
      <c r="N246" s="142" t="s">
        <v>41</v>
      </c>
      <c r="P246" s="143">
        <f>O246*H246</f>
        <v>0</v>
      </c>
      <c r="Q246" s="143">
        <v>4.0000000000000003E-5</v>
      </c>
      <c r="R246" s="143">
        <f>Q246*H246</f>
        <v>2.3028800000000002E-3</v>
      </c>
      <c r="S246" s="143">
        <v>0</v>
      </c>
      <c r="T246" s="144">
        <f>S246*H246</f>
        <v>0</v>
      </c>
      <c r="AR246" s="145" t="s">
        <v>167</v>
      </c>
      <c r="AT246" s="145" t="s">
        <v>149</v>
      </c>
      <c r="AU246" s="145" t="s">
        <v>86</v>
      </c>
      <c r="AY246" s="16" t="s">
        <v>146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6" t="s">
        <v>84</v>
      </c>
      <c r="BK246" s="146">
        <f>ROUND(I246*H246,2)</f>
        <v>0</v>
      </c>
      <c r="BL246" s="16" t="s">
        <v>167</v>
      </c>
      <c r="BM246" s="145" t="s">
        <v>937</v>
      </c>
    </row>
    <row r="247" spans="2:65" s="1" customFormat="1">
      <c r="B247" s="31"/>
      <c r="D247" s="147" t="s">
        <v>155</v>
      </c>
      <c r="F247" s="148" t="s">
        <v>936</v>
      </c>
      <c r="I247" s="149"/>
      <c r="L247" s="31"/>
      <c r="M247" s="150"/>
      <c r="T247" s="55"/>
      <c r="AT247" s="16" t="s">
        <v>155</v>
      </c>
      <c r="AU247" s="16" t="s">
        <v>86</v>
      </c>
    </row>
    <row r="248" spans="2:65" s="1" customFormat="1" ht="21.75" customHeight="1">
      <c r="B248" s="132"/>
      <c r="C248" s="133" t="s">
        <v>396</v>
      </c>
      <c r="D248" s="133" t="s">
        <v>149</v>
      </c>
      <c r="E248" s="134" t="s">
        <v>938</v>
      </c>
      <c r="F248" s="135" t="s">
        <v>939</v>
      </c>
      <c r="G248" s="136" t="s">
        <v>302</v>
      </c>
      <c r="H248" s="137">
        <v>2.0350000000000001</v>
      </c>
      <c r="I248" s="138"/>
      <c r="J248" s="139">
        <f>ROUND(I248*H248,2)</f>
        <v>0</v>
      </c>
      <c r="K248" s="140"/>
      <c r="L248" s="31"/>
      <c r="M248" s="141" t="s">
        <v>1</v>
      </c>
      <c r="N248" s="142" t="s">
        <v>41</v>
      </c>
      <c r="P248" s="143">
        <f>O248*H248</f>
        <v>0</v>
      </c>
      <c r="Q248" s="143">
        <v>1.07653</v>
      </c>
      <c r="R248" s="143">
        <f>Q248*H248</f>
        <v>2.1907385500000003</v>
      </c>
      <c r="S248" s="143">
        <v>0</v>
      </c>
      <c r="T248" s="144">
        <f>S248*H248</f>
        <v>0</v>
      </c>
      <c r="AR248" s="145" t="s">
        <v>167</v>
      </c>
      <c r="AT248" s="145" t="s">
        <v>149</v>
      </c>
      <c r="AU248" s="145" t="s">
        <v>86</v>
      </c>
      <c r="AY248" s="16" t="s">
        <v>146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6" t="s">
        <v>84</v>
      </c>
      <c r="BK248" s="146">
        <f>ROUND(I248*H248,2)</f>
        <v>0</v>
      </c>
      <c r="BL248" s="16" t="s">
        <v>167</v>
      </c>
      <c r="BM248" s="145" t="s">
        <v>940</v>
      </c>
    </row>
    <row r="249" spans="2:65" s="1" customFormat="1">
      <c r="B249" s="31"/>
      <c r="D249" s="147" t="s">
        <v>155</v>
      </c>
      <c r="F249" s="148" t="s">
        <v>939</v>
      </c>
      <c r="I249" s="149"/>
      <c r="L249" s="31"/>
      <c r="M249" s="150"/>
      <c r="T249" s="55"/>
      <c r="AT249" s="16" t="s">
        <v>155</v>
      </c>
      <c r="AU249" s="16" t="s">
        <v>86</v>
      </c>
    </row>
    <row r="250" spans="2:65" s="1" customFormat="1">
      <c r="B250" s="31"/>
      <c r="D250" s="147" t="s">
        <v>156</v>
      </c>
      <c r="F250" s="151" t="s">
        <v>941</v>
      </c>
      <c r="I250" s="149"/>
      <c r="L250" s="31"/>
      <c r="M250" s="150"/>
      <c r="T250" s="55"/>
      <c r="AT250" s="16" t="s">
        <v>156</v>
      </c>
      <c r="AU250" s="16" t="s">
        <v>86</v>
      </c>
    </row>
    <row r="251" spans="2:65" s="1" customFormat="1" ht="24.2" customHeight="1">
      <c r="B251" s="132"/>
      <c r="C251" s="133" t="s">
        <v>401</v>
      </c>
      <c r="D251" s="133" t="s">
        <v>149</v>
      </c>
      <c r="E251" s="134" t="s">
        <v>942</v>
      </c>
      <c r="F251" s="135" t="s">
        <v>943</v>
      </c>
      <c r="G251" s="136" t="s">
        <v>246</v>
      </c>
      <c r="H251" s="137">
        <v>14</v>
      </c>
      <c r="I251" s="138"/>
      <c r="J251" s="139">
        <f>ROUND(I251*H251,2)</f>
        <v>0</v>
      </c>
      <c r="K251" s="140"/>
      <c r="L251" s="31"/>
      <c r="M251" s="141" t="s">
        <v>1</v>
      </c>
      <c r="N251" s="142" t="s">
        <v>41</v>
      </c>
      <c r="P251" s="143">
        <f>O251*H251</f>
        <v>0</v>
      </c>
      <c r="Q251" s="143">
        <v>0.20716000000000001</v>
      </c>
      <c r="R251" s="143">
        <f>Q251*H251</f>
        <v>2.9002400000000002</v>
      </c>
      <c r="S251" s="143">
        <v>0</v>
      </c>
      <c r="T251" s="144">
        <f>S251*H251</f>
        <v>0</v>
      </c>
      <c r="AR251" s="145" t="s">
        <v>167</v>
      </c>
      <c r="AT251" s="145" t="s">
        <v>149</v>
      </c>
      <c r="AU251" s="145" t="s">
        <v>86</v>
      </c>
      <c r="AY251" s="16" t="s">
        <v>146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6" t="s">
        <v>84</v>
      </c>
      <c r="BK251" s="146">
        <f>ROUND(I251*H251,2)</f>
        <v>0</v>
      </c>
      <c r="BL251" s="16" t="s">
        <v>167</v>
      </c>
      <c r="BM251" s="145" t="s">
        <v>944</v>
      </c>
    </row>
    <row r="252" spans="2:65" s="1" customFormat="1">
      <c r="B252" s="31"/>
      <c r="D252" s="147" t="s">
        <v>155</v>
      </c>
      <c r="F252" s="148" t="s">
        <v>943</v>
      </c>
      <c r="I252" s="149"/>
      <c r="L252" s="31"/>
      <c r="M252" s="150"/>
      <c r="T252" s="55"/>
      <c r="AT252" s="16" t="s">
        <v>155</v>
      </c>
      <c r="AU252" s="16" t="s">
        <v>86</v>
      </c>
    </row>
    <row r="253" spans="2:65" s="1" customFormat="1">
      <c r="B253" s="31"/>
      <c r="D253" s="147" t="s">
        <v>156</v>
      </c>
      <c r="F253" s="151" t="s">
        <v>945</v>
      </c>
      <c r="I253" s="149"/>
      <c r="L253" s="31"/>
      <c r="M253" s="150"/>
      <c r="T253" s="55"/>
      <c r="AT253" s="16" t="s">
        <v>156</v>
      </c>
      <c r="AU253" s="16" t="s">
        <v>86</v>
      </c>
    </row>
    <row r="254" spans="2:65" s="1" customFormat="1" ht="16.5" customHeight="1">
      <c r="B254" s="132"/>
      <c r="C254" s="169" t="s">
        <v>407</v>
      </c>
      <c r="D254" s="169" t="s">
        <v>320</v>
      </c>
      <c r="E254" s="170" t="s">
        <v>946</v>
      </c>
      <c r="F254" s="171" t="s">
        <v>947</v>
      </c>
      <c r="G254" s="172" t="s">
        <v>246</v>
      </c>
      <c r="H254" s="173">
        <v>14</v>
      </c>
      <c r="I254" s="174"/>
      <c r="J254" s="175">
        <f>ROUND(I254*H254,2)</f>
        <v>0</v>
      </c>
      <c r="K254" s="176"/>
      <c r="L254" s="177"/>
      <c r="M254" s="178" t="s">
        <v>1</v>
      </c>
      <c r="N254" s="179" t="s">
        <v>41</v>
      </c>
      <c r="P254" s="143">
        <f>O254*H254</f>
        <v>0</v>
      </c>
      <c r="Q254" s="143">
        <v>5.15</v>
      </c>
      <c r="R254" s="143">
        <f>Q254*H254</f>
        <v>72.100000000000009</v>
      </c>
      <c r="S254" s="143">
        <v>0</v>
      </c>
      <c r="T254" s="144">
        <f>S254*H254</f>
        <v>0</v>
      </c>
      <c r="AR254" s="145" t="s">
        <v>188</v>
      </c>
      <c r="AT254" s="145" t="s">
        <v>320</v>
      </c>
      <c r="AU254" s="145" t="s">
        <v>86</v>
      </c>
      <c r="AY254" s="16" t="s">
        <v>146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6" t="s">
        <v>84</v>
      </c>
      <c r="BK254" s="146">
        <f>ROUND(I254*H254,2)</f>
        <v>0</v>
      </c>
      <c r="BL254" s="16" t="s">
        <v>167</v>
      </c>
      <c r="BM254" s="145" t="s">
        <v>948</v>
      </c>
    </row>
    <row r="255" spans="2:65" s="1" customFormat="1">
      <c r="B255" s="31"/>
      <c r="D255" s="147" t="s">
        <v>155</v>
      </c>
      <c r="F255" s="148" t="s">
        <v>947</v>
      </c>
      <c r="I255" s="149"/>
      <c r="L255" s="31"/>
      <c r="M255" s="150"/>
      <c r="T255" s="55"/>
      <c r="AT255" s="16" t="s">
        <v>155</v>
      </c>
      <c r="AU255" s="16" t="s">
        <v>86</v>
      </c>
    </row>
    <row r="256" spans="2:65" s="11" customFormat="1" ht="22.9" customHeight="1">
      <c r="B256" s="120"/>
      <c r="D256" s="121" t="s">
        <v>75</v>
      </c>
      <c r="E256" s="130" t="s">
        <v>167</v>
      </c>
      <c r="F256" s="130" t="s">
        <v>391</v>
      </c>
      <c r="I256" s="123"/>
      <c r="J256" s="131">
        <f>BK256</f>
        <v>0</v>
      </c>
      <c r="L256" s="120"/>
      <c r="M256" s="125"/>
      <c r="P256" s="126">
        <f>SUM(P257:P280)</f>
        <v>0</v>
      </c>
      <c r="R256" s="126">
        <f>SUM(R257:R280)</f>
        <v>121.81514860000001</v>
      </c>
      <c r="T256" s="127">
        <f>SUM(T257:T280)</f>
        <v>0</v>
      </c>
      <c r="AR256" s="121" t="s">
        <v>84</v>
      </c>
      <c r="AT256" s="128" t="s">
        <v>75</v>
      </c>
      <c r="AU256" s="128" t="s">
        <v>84</v>
      </c>
      <c r="AY256" s="121" t="s">
        <v>146</v>
      </c>
      <c r="BK256" s="129">
        <f>SUM(BK257:BK280)</f>
        <v>0</v>
      </c>
    </row>
    <row r="257" spans="2:65" s="1" customFormat="1" ht="24.2" customHeight="1">
      <c r="B257" s="132"/>
      <c r="C257" s="133" t="s">
        <v>414</v>
      </c>
      <c r="D257" s="133" t="s">
        <v>149</v>
      </c>
      <c r="E257" s="134" t="s">
        <v>949</v>
      </c>
      <c r="F257" s="135" t="s">
        <v>950</v>
      </c>
      <c r="G257" s="136" t="s">
        <v>241</v>
      </c>
      <c r="H257" s="137">
        <v>30.8</v>
      </c>
      <c r="I257" s="138"/>
      <c r="J257" s="139">
        <f>ROUND(I257*H257,2)</f>
        <v>0</v>
      </c>
      <c r="K257" s="140"/>
      <c r="L257" s="31"/>
      <c r="M257" s="141" t="s">
        <v>1</v>
      </c>
      <c r="N257" s="142" t="s">
        <v>41</v>
      </c>
      <c r="P257" s="143">
        <f>O257*H257</f>
        <v>0</v>
      </c>
      <c r="Q257" s="143">
        <v>0</v>
      </c>
      <c r="R257" s="143">
        <f>Q257*H257</f>
        <v>0</v>
      </c>
      <c r="S257" s="143">
        <v>0</v>
      </c>
      <c r="T257" s="144">
        <f>S257*H257</f>
        <v>0</v>
      </c>
      <c r="AR257" s="145" t="s">
        <v>167</v>
      </c>
      <c r="AT257" s="145" t="s">
        <v>149</v>
      </c>
      <c r="AU257" s="145" t="s">
        <v>86</v>
      </c>
      <c r="AY257" s="16" t="s">
        <v>146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6" t="s">
        <v>84</v>
      </c>
      <c r="BK257" s="146">
        <f>ROUND(I257*H257,2)</f>
        <v>0</v>
      </c>
      <c r="BL257" s="16" t="s">
        <v>167</v>
      </c>
      <c r="BM257" s="145" t="s">
        <v>951</v>
      </c>
    </row>
    <row r="258" spans="2:65" s="1" customFormat="1">
      <c r="B258" s="31"/>
      <c r="D258" s="147" t="s">
        <v>155</v>
      </c>
      <c r="F258" s="148" t="s">
        <v>950</v>
      </c>
      <c r="I258" s="149"/>
      <c r="L258" s="31"/>
      <c r="M258" s="150"/>
      <c r="T258" s="55"/>
      <c r="AT258" s="16" t="s">
        <v>155</v>
      </c>
      <c r="AU258" s="16" t="s">
        <v>86</v>
      </c>
    </row>
    <row r="259" spans="2:65" s="1" customFormat="1">
      <c r="B259" s="31"/>
      <c r="D259" s="147" t="s">
        <v>156</v>
      </c>
      <c r="F259" s="151" t="s">
        <v>952</v>
      </c>
      <c r="I259" s="149"/>
      <c r="L259" s="31"/>
      <c r="M259" s="150"/>
      <c r="T259" s="55"/>
      <c r="AT259" s="16" t="s">
        <v>156</v>
      </c>
      <c r="AU259" s="16" t="s">
        <v>86</v>
      </c>
    </row>
    <row r="260" spans="2:65" s="12" customFormat="1">
      <c r="B260" s="155"/>
      <c r="D260" s="147" t="s">
        <v>255</v>
      </c>
      <c r="E260" s="156" t="s">
        <v>1</v>
      </c>
      <c r="F260" s="157" t="s">
        <v>953</v>
      </c>
      <c r="H260" s="158">
        <v>30.8</v>
      </c>
      <c r="I260" s="159"/>
      <c r="L260" s="155"/>
      <c r="M260" s="160"/>
      <c r="T260" s="161"/>
      <c r="AT260" s="156" t="s">
        <v>255</v>
      </c>
      <c r="AU260" s="156" t="s">
        <v>86</v>
      </c>
      <c r="AV260" s="12" t="s">
        <v>86</v>
      </c>
      <c r="AW260" s="12" t="s">
        <v>33</v>
      </c>
      <c r="AX260" s="12" t="s">
        <v>84</v>
      </c>
      <c r="AY260" s="156" t="s">
        <v>146</v>
      </c>
    </row>
    <row r="261" spans="2:65" s="1" customFormat="1" ht="24.2" customHeight="1">
      <c r="B261" s="132"/>
      <c r="C261" s="133" t="s">
        <v>420</v>
      </c>
      <c r="D261" s="133" t="s">
        <v>149</v>
      </c>
      <c r="E261" s="134" t="s">
        <v>954</v>
      </c>
      <c r="F261" s="135" t="s">
        <v>955</v>
      </c>
      <c r="G261" s="136" t="s">
        <v>241</v>
      </c>
      <c r="H261" s="137">
        <v>61.6</v>
      </c>
      <c r="I261" s="138"/>
      <c r="J261" s="139">
        <f>ROUND(I261*H261,2)</f>
        <v>0</v>
      </c>
      <c r="K261" s="140"/>
      <c r="L261" s="31"/>
      <c r="M261" s="141" t="s">
        <v>1</v>
      </c>
      <c r="N261" s="142" t="s">
        <v>41</v>
      </c>
      <c r="P261" s="143">
        <f>O261*H261</f>
        <v>0</v>
      </c>
      <c r="Q261" s="143">
        <v>0.49562</v>
      </c>
      <c r="R261" s="143">
        <f>Q261*H261</f>
        <v>30.530192</v>
      </c>
      <c r="S261" s="143">
        <v>0</v>
      </c>
      <c r="T261" s="144">
        <f>S261*H261</f>
        <v>0</v>
      </c>
      <c r="AR261" s="145" t="s">
        <v>167</v>
      </c>
      <c r="AT261" s="145" t="s">
        <v>149</v>
      </c>
      <c r="AU261" s="145" t="s">
        <v>86</v>
      </c>
      <c r="AY261" s="16" t="s">
        <v>146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6" t="s">
        <v>84</v>
      </c>
      <c r="BK261" s="146">
        <f>ROUND(I261*H261,2)</f>
        <v>0</v>
      </c>
      <c r="BL261" s="16" t="s">
        <v>167</v>
      </c>
      <c r="BM261" s="145" t="s">
        <v>956</v>
      </c>
    </row>
    <row r="262" spans="2:65" s="1" customFormat="1">
      <c r="B262" s="31"/>
      <c r="D262" s="147" t="s">
        <v>155</v>
      </c>
      <c r="F262" s="148" t="s">
        <v>955</v>
      </c>
      <c r="I262" s="149"/>
      <c r="L262" s="31"/>
      <c r="M262" s="150"/>
      <c r="T262" s="55"/>
      <c r="AT262" s="16" t="s">
        <v>155</v>
      </c>
      <c r="AU262" s="16" t="s">
        <v>86</v>
      </c>
    </row>
    <row r="263" spans="2:65" s="1" customFormat="1">
      <c r="B263" s="31"/>
      <c r="D263" s="147" t="s">
        <v>156</v>
      </c>
      <c r="F263" s="151" t="s">
        <v>957</v>
      </c>
      <c r="I263" s="149"/>
      <c r="L263" s="31"/>
      <c r="M263" s="150"/>
      <c r="T263" s="55"/>
      <c r="AT263" s="16" t="s">
        <v>156</v>
      </c>
      <c r="AU263" s="16" t="s">
        <v>86</v>
      </c>
    </row>
    <row r="264" spans="2:65" s="12" customFormat="1">
      <c r="B264" s="155"/>
      <c r="D264" s="147" t="s">
        <v>255</v>
      </c>
      <c r="E264" s="156" t="s">
        <v>1</v>
      </c>
      <c r="F264" s="157" t="s">
        <v>958</v>
      </c>
      <c r="H264" s="158">
        <v>61.6</v>
      </c>
      <c r="I264" s="159"/>
      <c r="L264" s="155"/>
      <c r="M264" s="160"/>
      <c r="T264" s="161"/>
      <c r="AT264" s="156" t="s">
        <v>255</v>
      </c>
      <c r="AU264" s="156" t="s">
        <v>86</v>
      </c>
      <c r="AV264" s="12" t="s">
        <v>86</v>
      </c>
      <c r="AW264" s="12" t="s">
        <v>33</v>
      </c>
      <c r="AX264" s="12" t="s">
        <v>84</v>
      </c>
      <c r="AY264" s="156" t="s">
        <v>146</v>
      </c>
    </row>
    <row r="265" spans="2:65" s="1" customFormat="1" ht="24.2" customHeight="1">
      <c r="B265" s="132"/>
      <c r="C265" s="169" t="s">
        <v>425</v>
      </c>
      <c r="D265" s="169" t="s">
        <v>320</v>
      </c>
      <c r="E265" s="170" t="s">
        <v>959</v>
      </c>
      <c r="F265" s="171" t="s">
        <v>960</v>
      </c>
      <c r="G265" s="172" t="s">
        <v>246</v>
      </c>
      <c r="H265" s="173">
        <v>38</v>
      </c>
      <c r="I265" s="174"/>
      <c r="J265" s="175">
        <f>ROUND(I265*H265,2)</f>
        <v>0</v>
      </c>
      <c r="K265" s="176"/>
      <c r="L265" s="177"/>
      <c r="M265" s="178" t="s">
        <v>1</v>
      </c>
      <c r="N265" s="179" t="s">
        <v>41</v>
      </c>
      <c r="P265" s="143">
        <f>O265*H265</f>
        <v>0</v>
      </c>
      <c r="Q265" s="143">
        <v>2.5000000000000001E-3</v>
      </c>
      <c r="R265" s="143">
        <f>Q265*H265</f>
        <v>9.5000000000000001E-2</v>
      </c>
      <c r="S265" s="143">
        <v>0</v>
      </c>
      <c r="T265" s="144">
        <f>S265*H265</f>
        <v>0</v>
      </c>
      <c r="AR265" s="145" t="s">
        <v>188</v>
      </c>
      <c r="AT265" s="145" t="s">
        <v>320</v>
      </c>
      <c r="AU265" s="145" t="s">
        <v>86</v>
      </c>
      <c r="AY265" s="16" t="s">
        <v>146</v>
      </c>
      <c r="BE265" s="146">
        <f>IF(N265="základní",J265,0)</f>
        <v>0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6" t="s">
        <v>84</v>
      </c>
      <c r="BK265" s="146">
        <f>ROUND(I265*H265,2)</f>
        <v>0</v>
      </c>
      <c r="BL265" s="16" t="s">
        <v>167</v>
      </c>
      <c r="BM265" s="145" t="s">
        <v>961</v>
      </c>
    </row>
    <row r="266" spans="2:65" s="1" customFormat="1">
      <c r="B266" s="31"/>
      <c r="D266" s="147" t="s">
        <v>155</v>
      </c>
      <c r="F266" s="148" t="s">
        <v>960</v>
      </c>
      <c r="I266" s="149"/>
      <c r="L266" s="31"/>
      <c r="M266" s="150"/>
      <c r="T266" s="55"/>
      <c r="AT266" s="16" t="s">
        <v>155</v>
      </c>
      <c r="AU266" s="16" t="s">
        <v>86</v>
      </c>
    </row>
    <row r="267" spans="2:65" s="1" customFormat="1">
      <c r="B267" s="31"/>
      <c r="D267" s="147" t="s">
        <v>156</v>
      </c>
      <c r="F267" s="151" t="s">
        <v>962</v>
      </c>
      <c r="I267" s="149"/>
      <c r="L267" s="31"/>
      <c r="M267" s="150"/>
      <c r="T267" s="55"/>
      <c r="AT267" s="16" t="s">
        <v>156</v>
      </c>
      <c r="AU267" s="16" t="s">
        <v>86</v>
      </c>
    </row>
    <row r="268" spans="2:65" s="1" customFormat="1" ht="33" customHeight="1">
      <c r="B268" s="132"/>
      <c r="C268" s="133" t="s">
        <v>431</v>
      </c>
      <c r="D268" s="133" t="s">
        <v>149</v>
      </c>
      <c r="E268" s="134" t="s">
        <v>393</v>
      </c>
      <c r="F268" s="135" t="s">
        <v>394</v>
      </c>
      <c r="G268" s="136" t="s">
        <v>241</v>
      </c>
      <c r="H268" s="137">
        <v>149</v>
      </c>
      <c r="I268" s="138"/>
      <c r="J268" s="139">
        <f>ROUND(I268*H268,2)</f>
        <v>0</v>
      </c>
      <c r="K268" s="140"/>
      <c r="L268" s="31"/>
      <c r="M268" s="141" t="s">
        <v>1</v>
      </c>
      <c r="N268" s="142" t="s">
        <v>41</v>
      </c>
      <c r="P268" s="143">
        <f>O268*H268</f>
        <v>0</v>
      </c>
      <c r="Q268" s="143">
        <v>0</v>
      </c>
      <c r="R268" s="143">
        <f>Q268*H268</f>
        <v>0</v>
      </c>
      <c r="S268" s="143">
        <v>0</v>
      </c>
      <c r="T268" s="144">
        <f>S268*H268</f>
        <v>0</v>
      </c>
      <c r="AR268" s="145" t="s">
        <v>167</v>
      </c>
      <c r="AT268" s="145" t="s">
        <v>149</v>
      </c>
      <c r="AU268" s="145" t="s">
        <v>86</v>
      </c>
      <c r="AY268" s="16" t="s">
        <v>146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6" t="s">
        <v>84</v>
      </c>
      <c r="BK268" s="146">
        <f>ROUND(I268*H268,2)</f>
        <v>0</v>
      </c>
      <c r="BL268" s="16" t="s">
        <v>167</v>
      </c>
      <c r="BM268" s="145" t="s">
        <v>963</v>
      </c>
    </row>
    <row r="269" spans="2:65" s="1" customFormat="1">
      <c r="B269" s="31"/>
      <c r="D269" s="147" t="s">
        <v>155</v>
      </c>
      <c r="F269" s="148" t="s">
        <v>394</v>
      </c>
      <c r="I269" s="149"/>
      <c r="L269" s="31"/>
      <c r="M269" s="150"/>
      <c r="T269" s="55"/>
      <c r="AT269" s="16" t="s">
        <v>155</v>
      </c>
      <c r="AU269" s="16" t="s">
        <v>86</v>
      </c>
    </row>
    <row r="270" spans="2:65" s="1" customFormat="1">
      <c r="B270" s="31"/>
      <c r="D270" s="147" t="s">
        <v>156</v>
      </c>
      <c r="F270" s="151" t="s">
        <v>964</v>
      </c>
      <c r="I270" s="149"/>
      <c r="L270" s="31"/>
      <c r="M270" s="150"/>
      <c r="T270" s="55"/>
      <c r="AT270" s="16" t="s">
        <v>156</v>
      </c>
      <c r="AU270" s="16" t="s">
        <v>86</v>
      </c>
    </row>
    <row r="271" spans="2:65" s="1" customFormat="1" ht="24.2" customHeight="1">
      <c r="B271" s="132"/>
      <c r="C271" s="133" t="s">
        <v>437</v>
      </c>
      <c r="D271" s="133" t="s">
        <v>149</v>
      </c>
      <c r="E271" s="134" t="s">
        <v>965</v>
      </c>
      <c r="F271" s="135" t="s">
        <v>966</v>
      </c>
      <c r="G271" s="136" t="s">
        <v>241</v>
      </c>
      <c r="H271" s="137">
        <v>214.8</v>
      </c>
      <c r="I271" s="138"/>
      <c r="J271" s="139">
        <f>ROUND(I271*H271,2)</f>
        <v>0</v>
      </c>
      <c r="K271" s="140"/>
      <c r="L271" s="31"/>
      <c r="M271" s="141" t="s">
        <v>1</v>
      </c>
      <c r="N271" s="142" t="s">
        <v>41</v>
      </c>
      <c r="P271" s="143">
        <f>O271*H271</f>
        <v>0</v>
      </c>
      <c r="Q271" s="143">
        <v>0.4</v>
      </c>
      <c r="R271" s="143">
        <f>Q271*H271</f>
        <v>85.920000000000016</v>
      </c>
      <c r="S271" s="143">
        <v>0</v>
      </c>
      <c r="T271" s="144">
        <f>S271*H271</f>
        <v>0</v>
      </c>
      <c r="AR271" s="145" t="s">
        <v>167</v>
      </c>
      <c r="AT271" s="145" t="s">
        <v>149</v>
      </c>
      <c r="AU271" s="145" t="s">
        <v>86</v>
      </c>
      <c r="AY271" s="16" t="s">
        <v>146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6" t="s">
        <v>84</v>
      </c>
      <c r="BK271" s="146">
        <f>ROUND(I271*H271,2)</f>
        <v>0</v>
      </c>
      <c r="BL271" s="16" t="s">
        <v>167</v>
      </c>
      <c r="BM271" s="145" t="s">
        <v>967</v>
      </c>
    </row>
    <row r="272" spans="2:65" s="1" customFormat="1">
      <c r="B272" s="31"/>
      <c r="D272" s="147" t="s">
        <v>155</v>
      </c>
      <c r="F272" s="148" t="s">
        <v>966</v>
      </c>
      <c r="I272" s="149"/>
      <c r="L272" s="31"/>
      <c r="M272" s="150"/>
      <c r="T272" s="55"/>
      <c r="AT272" s="16" t="s">
        <v>155</v>
      </c>
      <c r="AU272" s="16" t="s">
        <v>86</v>
      </c>
    </row>
    <row r="273" spans="2:65" s="1" customFormat="1">
      <c r="B273" s="31"/>
      <c r="D273" s="147" t="s">
        <v>156</v>
      </c>
      <c r="F273" s="151" t="s">
        <v>968</v>
      </c>
      <c r="I273" s="149"/>
      <c r="L273" s="31"/>
      <c r="M273" s="150"/>
      <c r="T273" s="55"/>
      <c r="AT273" s="16" t="s">
        <v>156</v>
      </c>
      <c r="AU273" s="16" t="s">
        <v>86</v>
      </c>
    </row>
    <row r="274" spans="2:65" s="12" customFormat="1">
      <c r="B274" s="155"/>
      <c r="D274" s="147" t="s">
        <v>255</v>
      </c>
      <c r="E274" s="156" t="s">
        <v>1</v>
      </c>
      <c r="F274" s="157" t="s">
        <v>969</v>
      </c>
      <c r="H274" s="158">
        <v>30.8</v>
      </c>
      <c r="I274" s="159"/>
      <c r="L274" s="155"/>
      <c r="M274" s="160"/>
      <c r="T274" s="161"/>
      <c r="AT274" s="156" t="s">
        <v>255</v>
      </c>
      <c r="AU274" s="156" t="s">
        <v>86</v>
      </c>
      <c r="AV274" s="12" t="s">
        <v>86</v>
      </c>
      <c r="AW274" s="12" t="s">
        <v>33</v>
      </c>
      <c r="AX274" s="12" t="s">
        <v>76</v>
      </c>
      <c r="AY274" s="156" t="s">
        <v>146</v>
      </c>
    </row>
    <row r="275" spans="2:65" s="12" customFormat="1">
      <c r="B275" s="155"/>
      <c r="D275" s="147" t="s">
        <v>255</v>
      </c>
      <c r="E275" s="156" t="s">
        <v>1</v>
      </c>
      <c r="F275" s="157" t="s">
        <v>970</v>
      </c>
      <c r="H275" s="158">
        <v>35</v>
      </c>
      <c r="I275" s="159"/>
      <c r="L275" s="155"/>
      <c r="M275" s="160"/>
      <c r="T275" s="161"/>
      <c r="AT275" s="156" t="s">
        <v>255</v>
      </c>
      <c r="AU275" s="156" t="s">
        <v>86</v>
      </c>
      <c r="AV275" s="12" t="s">
        <v>86</v>
      </c>
      <c r="AW275" s="12" t="s">
        <v>33</v>
      </c>
      <c r="AX275" s="12" t="s">
        <v>76</v>
      </c>
      <c r="AY275" s="156" t="s">
        <v>146</v>
      </c>
    </row>
    <row r="276" spans="2:65" s="12" customFormat="1">
      <c r="B276" s="155"/>
      <c r="D276" s="147" t="s">
        <v>255</v>
      </c>
      <c r="E276" s="156" t="s">
        <v>1</v>
      </c>
      <c r="F276" s="157" t="s">
        <v>971</v>
      </c>
      <c r="H276" s="158">
        <v>149</v>
      </c>
      <c r="I276" s="159"/>
      <c r="L276" s="155"/>
      <c r="M276" s="160"/>
      <c r="T276" s="161"/>
      <c r="AT276" s="156" t="s">
        <v>255</v>
      </c>
      <c r="AU276" s="156" t="s">
        <v>86</v>
      </c>
      <c r="AV276" s="12" t="s">
        <v>86</v>
      </c>
      <c r="AW276" s="12" t="s">
        <v>33</v>
      </c>
      <c r="AX276" s="12" t="s">
        <v>76</v>
      </c>
      <c r="AY276" s="156" t="s">
        <v>146</v>
      </c>
    </row>
    <row r="277" spans="2:65" s="14" customFormat="1">
      <c r="B277" s="180"/>
      <c r="D277" s="147" t="s">
        <v>255</v>
      </c>
      <c r="E277" s="181" t="s">
        <v>1</v>
      </c>
      <c r="F277" s="182" t="s">
        <v>505</v>
      </c>
      <c r="H277" s="183">
        <v>214.8</v>
      </c>
      <c r="I277" s="184"/>
      <c r="L277" s="180"/>
      <c r="M277" s="185"/>
      <c r="T277" s="186"/>
      <c r="AT277" s="181" t="s">
        <v>255</v>
      </c>
      <c r="AU277" s="181" t="s">
        <v>86</v>
      </c>
      <c r="AV277" s="14" t="s">
        <v>167</v>
      </c>
      <c r="AW277" s="14" t="s">
        <v>33</v>
      </c>
      <c r="AX277" s="14" t="s">
        <v>84</v>
      </c>
      <c r="AY277" s="181" t="s">
        <v>146</v>
      </c>
    </row>
    <row r="278" spans="2:65" s="1" customFormat="1" ht="24.2" customHeight="1">
      <c r="B278" s="132"/>
      <c r="C278" s="133" t="s">
        <v>443</v>
      </c>
      <c r="D278" s="133" t="s">
        <v>149</v>
      </c>
      <c r="E278" s="134" t="s">
        <v>402</v>
      </c>
      <c r="F278" s="135" t="s">
        <v>403</v>
      </c>
      <c r="G278" s="136" t="s">
        <v>263</v>
      </c>
      <c r="H278" s="137">
        <v>1.86</v>
      </c>
      <c r="I278" s="138"/>
      <c r="J278" s="139">
        <f>ROUND(I278*H278,2)</f>
        <v>0</v>
      </c>
      <c r="K278" s="140"/>
      <c r="L278" s="31"/>
      <c r="M278" s="141" t="s">
        <v>1</v>
      </c>
      <c r="N278" s="142" t="s">
        <v>41</v>
      </c>
      <c r="P278" s="143">
        <f>O278*H278</f>
        <v>0</v>
      </c>
      <c r="Q278" s="143">
        <v>2.83331</v>
      </c>
      <c r="R278" s="143">
        <f>Q278*H278</f>
        <v>5.2699566000000004</v>
      </c>
      <c r="S278" s="143">
        <v>0</v>
      </c>
      <c r="T278" s="144">
        <f>S278*H278</f>
        <v>0</v>
      </c>
      <c r="AR278" s="145" t="s">
        <v>167</v>
      </c>
      <c r="AT278" s="145" t="s">
        <v>149</v>
      </c>
      <c r="AU278" s="145" t="s">
        <v>86</v>
      </c>
      <c r="AY278" s="16" t="s">
        <v>146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6" t="s">
        <v>84</v>
      </c>
      <c r="BK278" s="146">
        <f>ROUND(I278*H278,2)</f>
        <v>0</v>
      </c>
      <c r="BL278" s="16" t="s">
        <v>167</v>
      </c>
      <c r="BM278" s="145" t="s">
        <v>972</v>
      </c>
    </row>
    <row r="279" spans="2:65" s="1" customFormat="1">
      <c r="B279" s="31"/>
      <c r="D279" s="147" t="s">
        <v>155</v>
      </c>
      <c r="F279" s="148" t="s">
        <v>403</v>
      </c>
      <c r="I279" s="149"/>
      <c r="L279" s="31"/>
      <c r="M279" s="150"/>
      <c r="T279" s="55"/>
      <c r="AT279" s="16" t="s">
        <v>155</v>
      </c>
      <c r="AU279" s="16" t="s">
        <v>86</v>
      </c>
    </row>
    <row r="280" spans="2:65" s="1" customFormat="1">
      <c r="B280" s="31"/>
      <c r="D280" s="147" t="s">
        <v>156</v>
      </c>
      <c r="F280" s="151" t="s">
        <v>973</v>
      </c>
      <c r="I280" s="149"/>
      <c r="L280" s="31"/>
      <c r="M280" s="150"/>
      <c r="T280" s="55"/>
      <c r="AT280" s="16" t="s">
        <v>156</v>
      </c>
      <c r="AU280" s="16" t="s">
        <v>86</v>
      </c>
    </row>
    <row r="281" spans="2:65" s="11" customFormat="1" ht="22.9" customHeight="1">
      <c r="B281" s="120"/>
      <c r="D281" s="121" t="s">
        <v>75</v>
      </c>
      <c r="E281" s="130" t="s">
        <v>145</v>
      </c>
      <c r="F281" s="130" t="s">
        <v>406</v>
      </c>
      <c r="I281" s="123"/>
      <c r="J281" s="131">
        <f>BK281</f>
        <v>0</v>
      </c>
      <c r="L281" s="120"/>
      <c r="M281" s="125"/>
      <c r="P281" s="126">
        <f>SUM(P282:P289)</f>
        <v>0</v>
      </c>
      <c r="R281" s="126">
        <f>SUM(R282:R289)</f>
        <v>114.05056</v>
      </c>
      <c r="T281" s="127">
        <f>SUM(T282:T289)</f>
        <v>0</v>
      </c>
      <c r="AR281" s="121" t="s">
        <v>84</v>
      </c>
      <c r="AT281" s="128" t="s">
        <v>75</v>
      </c>
      <c r="AU281" s="128" t="s">
        <v>84</v>
      </c>
      <c r="AY281" s="121" t="s">
        <v>146</v>
      </c>
      <c r="BK281" s="129">
        <f>SUM(BK282:BK289)</f>
        <v>0</v>
      </c>
    </row>
    <row r="282" spans="2:65" s="1" customFormat="1" ht="24.2" customHeight="1">
      <c r="B282" s="132"/>
      <c r="C282" s="133" t="s">
        <v>449</v>
      </c>
      <c r="D282" s="133" t="s">
        <v>149</v>
      </c>
      <c r="E282" s="134" t="s">
        <v>462</v>
      </c>
      <c r="F282" s="135" t="s">
        <v>463</v>
      </c>
      <c r="G282" s="136" t="s">
        <v>241</v>
      </c>
      <c r="H282" s="137">
        <v>149</v>
      </c>
      <c r="I282" s="138"/>
      <c r="J282" s="139">
        <f>ROUND(I282*H282,2)</f>
        <v>0</v>
      </c>
      <c r="K282" s="140"/>
      <c r="L282" s="31"/>
      <c r="M282" s="141" t="s">
        <v>1</v>
      </c>
      <c r="N282" s="142" t="s">
        <v>41</v>
      </c>
      <c r="P282" s="143">
        <f>O282*H282</f>
        <v>0</v>
      </c>
      <c r="Q282" s="143">
        <v>0.61404000000000003</v>
      </c>
      <c r="R282" s="143">
        <f>Q282*H282</f>
        <v>91.491960000000006</v>
      </c>
      <c r="S282" s="143">
        <v>0</v>
      </c>
      <c r="T282" s="144">
        <f>S282*H282</f>
        <v>0</v>
      </c>
      <c r="AR282" s="145" t="s">
        <v>167</v>
      </c>
      <c r="AT282" s="145" t="s">
        <v>149</v>
      </c>
      <c r="AU282" s="145" t="s">
        <v>86</v>
      </c>
      <c r="AY282" s="16" t="s">
        <v>146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6" t="s">
        <v>84</v>
      </c>
      <c r="BK282" s="146">
        <f>ROUND(I282*H282,2)</f>
        <v>0</v>
      </c>
      <c r="BL282" s="16" t="s">
        <v>167</v>
      </c>
      <c r="BM282" s="145" t="s">
        <v>974</v>
      </c>
    </row>
    <row r="283" spans="2:65" s="1" customFormat="1">
      <c r="B283" s="31"/>
      <c r="D283" s="147" t="s">
        <v>155</v>
      </c>
      <c r="F283" s="148" t="s">
        <v>463</v>
      </c>
      <c r="I283" s="149"/>
      <c r="L283" s="31"/>
      <c r="M283" s="150"/>
      <c r="T283" s="55"/>
      <c r="AT283" s="16" t="s">
        <v>155</v>
      </c>
      <c r="AU283" s="16" t="s">
        <v>86</v>
      </c>
    </row>
    <row r="284" spans="2:65" s="1" customFormat="1">
      <c r="B284" s="31"/>
      <c r="D284" s="147" t="s">
        <v>156</v>
      </c>
      <c r="F284" s="151" t="s">
        <v>975</v>
      </c>
      <c r="I284" s="149"/>
      <c r="L284" s="31"/>
      <c r="M284" s="150"/>
      <c r="T284" s="55"/>
      <c r="AT284" s="16" t="s">
        <v>156</v>
      </c>
      <c r="AU284" s="16" t="s">
        <v>86</v>
      </c>
    </row>
    <row r="285" spans="2:65" s="12" customFormat="1">
      <c r="B285" s="155"/>
      <c r="D285" s="147" t="s">
        <v>255</v>
      </c>
      <c r="E285" s="156" t="s">
        <v>1</v>
      </c>
      <c r="F285" s="157" t="s">
        <v>971</v>
      </c>
      <c r="H285" s="158">
        <v>149</v>
      </c>
      <c r="I285" s="159"/>
      <c r="L285" s="155"/>
      <c r="M285" s="160"/>
      <c r="T285" s="161"/>
      <c r="AT285" s="156" t="s">
        <v>255</v>
      </c>
      <c r="AU285" s="156" t="s">
        <v>86</v>
      </c>
      <c r="AV285" s="12" t="s">
        <v>86</v>
      </c>
      <c r="AW285" s="12" t="s">
        <v>33</v>
      </c>
      <c r="AX285" s="12" t="s">
        <v>84</v>
      </c>
      <c r="AY285" s="156" t="s">
        <v>146</v>
      </c>
    </row>
    <row r="286" spans="2:65" s="1" customFormat="1" ht="24.2" customHeight="1">
      <c r="B286" s="132"/>
      <c r="C286" s="133" t="s">
        <v>455</v>
      </c>
      <c r="D286" s="133" t="s">
        <v>149</v>
      </c>
      <c r="E286" s="134" t="s">
        <v>468</v>
      </c>
      <c r="F286" s="135" t="s">
        <v>469</v>
      </c>
      <c r="G286" s="136" t="s">
        <v>241</v>
      </c>
      <c r="H286" s="137">
        <v>149</v>
      </c>
      <c r="I286" s="138"/>
      <c r="J286" s="139">
        <f>ROUND(I286*H286,2)</f>
        <v>0</v>
      </c>
      <c r="K286" s="140"/>
      <c r="L286" s="31"/>
      <c r="M286" s="141" t="s">
        <v>1</v>
      </c>
      <c r="N286" s="142" t="s">
        <v>41</v>
      </c>
      <c r="P286" s="143">
        <f>O286*H286</f>
        <v>0</v>
      </c>
      <c r="Q286" s="143">
        <v>0.15140000000000001</v>
      </c>
      <c r="R286" s="143">
        <f>Q286*H286</f>
        <v>22.558600000000002</v>
      </c>
      <c r="S286" s="143">
        <v>0</v>
      </c>
      <c r="T286" s="144">
        <f>S286*H286</f>
        <v>0</v>
      </c>
      <c r="AR286" s="145" t="s">
        <v>167</v>
      </c>
      <c r="AT286" s="145" t="s">
        <v>149</v>
      </c>
      <c r="AU286" s="145" t="s">
        <v>86</v>
      </c>
      <c r="AY286" s="16" t="s">
        <v>146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6" t="s">
        <v>84</v>
      </c>
      <c r="BK286" s="146">
        <f>ROUND(I286*H286,2)</f>
        <v>0</v>
      </c>
      <c r="BL286" s="16" t="s">
        <v>167</v>
      </c>
      <c r="BM286" s="145" t="s">
        <v>976</v>
      </c>
    </row>
    <row r="287" spans="2:65" s="1" customFormat="1">
      <c r="B287" s="31"/>
      <c r="D287" s="147" t="s">
        <v>155</v>
      </c>
      <c r="F287" s="148" t="s">
        <v>469</v>
      </c>
      <c r="I287" s="149"/>
      <c r="L287" s="31"/>
      <c r="M287" s="150"/>
      <c r="T287" s="55"/>
      <c r="AT287" s="16" t="s">
        <v>155</v>
      </c>
      <c r="AU287" s="16" t="s">
        <v>86</v>
      </c>
    </row>
    <row r="288" spans="2:65" s="1" customFormat="1">
      <c r="B288" s="31"/>
      <c r="D288" s="147" t="s">
        <v>156</v>
      </c>
      <c r="F288" s="151" t="s">
        <v>977</v>
      </c>
      <c r="I288" s="149"/>
      <c r="L288" s="31"/>
      <c r="M288" s="150"/>
      <c r="T288" s="55"/>
      <c r="AT288" s="16" t="s">
        <v>156</v>
      </c>
      <c r="AU288" s="16" t="s">
        <v>86</v>
      </c>
    </row>
    <row r="289" spans="2:65" s="12" customFormat="1">
      <c r="B289" s="155"/>
      <c r="D289" s="147" t="s">
        <v>255</v>
      </c>
      <c r="E289" s="156" t="s">
        <v>1</v>
      </c>
      <c r="F289" s="157" t="s">
        <v>971</v>
      </c>
      <c r="H289" s="158">
        <v>149</v>
      </c>
      <c r="I289" s="159"/>
      <c r="L289" s="155"/>
      <c r="M289" s="160"/>
      <c r="T289" s="161"/>
      <c r="AT289" s="156" t="s">
        <v>255</v>
      </c>
      <c r="AU289" s="156" t="s">
        <v>86</v>
      </c>
      <c r="AV289" s="12" t="s">
        <v>86</v>
      </c>
      <c r="AW289" s="12" t="s">
        <v>33</v>
      </c>
      <c r="AX289" s="12" t="s">
        <v>84</v>
      </c>
      <c r="AY289" s="156" t="s">
        <v>146</v>
      </c>
    </row>
    <row r="290" spans="2:65" s="11" customFormat="1" ht="22.9" customHeight="1">
      <c r="B290" s="120"/>
      <c r="D290" s="121" t="s">
        <v>75</v>
      </c>
      <c r="E290" s="130" t="s">
        <v>188</v>
      </c>
      <c r="F290" s="130" t="s">
        <v>472</v>
      </c>
      <c r="I290" s="123"/>
      <c r="J290" s="131">
        <f>BK290</f>
        <v>0</v>
      </c>
      <c r="L290" s="120"/>
      <c r="M290" s="125"/>
      <c r="P290" s="126">
        <f>SUM(P291:P294)</f>
        <v>0</v>
      </c>
      <c r="R290" s="126">
        <f>SUM(R291:R294)</f>
        <v>0</v>
      </c>
      <c r="T290" s="127">
        <f>SUM(T291:T294)</f>
        <v>0</v>
      </c>
      <c r="AR290" s="121" t="s">
        <v>84</v>
      </c>
      <c r="AT290" s="128" t="s">
        <v>75</v>
      </c>
      <c r="AU290" s="128" t="s">
        <v>84</v>
      </c>
      <c r="AY290" s="121" t="s">
        <v>146</v>
      </c>
      <c r="BK290" s="129">
        <f>SUM(BK291:BK294)</f>
        <v>0</v>
      </c>
    </row>
    <row r="291" spans="2:65" s="1" customFormat="1" ht="24.2" customHeight="1">
      <c r="B291" s="132"/>
      <c r="C291" s="133" t="s">
        <v>461</v>
      </c>
      <c r="D291" s="133" t="s">
        <v>149</v>
      </c>
      <c r="E291" s="134" t="s">
        <v>978</v>
      </c>
      <c r="F291" s="135" t="s">
        <v>979</v>
      </c>
      <c r="G291" s="136" t="s">
        <v>263</v>
      </c>
      <c r="H291" s="137">
        <v>3.15</v>
      </c>
      <c r="I291" s="138"/>
      <c r="J291" s="139">
        <f>ROUND(I291*H291,2)</f>
        <v>0</v>
      </c>
      <c r="K291" s="140"/>
      <c r="L291" s="31"/>
      <c r="M291" s="141" t="s">
        <v>1</v>
      </c>
      <c r="N291" s="142" t="s">
        <v>41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167</v>
      </c>
      <c r="AT291" s="145" t="s">
        <v>149</v>
      </c>
      <c r="AU291" s="145" t="s">
        <v>86</v>
      </c>
      <c r="AY291" s="16" t="s">
        <v>146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6" t="s">
        <v>84</v>
      </c>
      <c r="BK291" s="146">
        <f>ROUND(I291*H291,2)</f>
        <v>0</v>
      </c>
      <c r="BL291" s="16" t="s">
        <v>167</v>
      </c>
      <c r="BM291" s="145" t="s">
        <v>980</v>
      </c>
    </row>
    <row r="292" spans="2:65" s="1" customFormat="1">
      <c r="B292" s="31"/>
      <c r="D292" s="147" t="s">
        <v>155</v>
      </c>
      <c r="F292" s="148" t="s">
        <v>979</v>
      </c>
      <c r="I292" s="149"/>
      <c r="L292" s="31"/>
      <c r="M292" s="150"/>
      <c r="T292" s="55"/>
      <c r="AT292" s="16" t="s">
        <v>155</v>
      </c>
      <c r="AU292" s="16" t="s">
        <v>86</v>
      </c>
    </row>
    <row r="293" spans="2:65" s="1" customFormat="1">
      <c r="B293" s="31"/>
      <c r="D293" s="147" t="s">
        <v>156</v>
      </c>
      <c r="F293" s="151" t="s">
        <v>981</v>
      </c>
      <c r="I293" s="149"/>
      <c r="L293" s="31"/>
      <c r="M293" s="150"/>
      <c r="T293" s="55"/>
      <c r="AT293" s="16" t="s">
        <v>156</v>
      </c>
      <c r="AU293" s="16" t="s">
        <v>86</v>
      </c>
    </row>
    <row r="294" spans="2:65" s="12" customFormat="1">
      <c r="B294" s="155"/>
      <c r="D294" s="147" t="s">
        <v>255</v>
      </c>
      <c r="E294" s="156" t="s">
        <v>1</v>
      </c>
      <c r="F294" s="157" t="s">
        <v>982</v>
      </c>
      <c r="H294" s="158">
        <v>3.15</v>
      </c>
      <c r="I294" s="159"/>
      <c r="L294" s="155"/>
      <c r="M294" s="160"/>
      <c r="T294" s="161"/>
      <c r="AT294" s="156" t="s">
        <v>255</v>
      </c>
      <c r="AU294" s="156" t="s">
        <v>86</v>
      </c>
      <c r="AV294" s="12" t="s">
        <v>86</v>
      </c>
      <c r="AW294" s="12" t="s">
        <v>33</v>
      </c>
      <c r="AX294" s="12" t="s">
        <v>84</v>
      </c>
      <c r="AY294" s="156" t="s">
        <v>146</v>
      </c>
    </row>
    <row r="295" spans="2:65" s="11" customFormat="1" ht="22.9" customHeight="1">
      <c r="B295" s="120"/>
      <c r="D295" s="121" t="s">
        <v>75</v>
      </c>
      <c r="E295" s="130" t="s">
        <v>195</v>
      </c>
      <c r="F295" s="130" t="s">
        <v>473</v>
      </c>
      <c r="I295" s="123"/>
      <c r="J295" s="131">
        <f>BK295</f>
        <v>0</v>
      </c>
      <c r="L295" s="120"/>
      <c r="M295" s="125"/>
      <c r="P295" s="126">
        <f>SUM(P296:P303)</f>
        <v>0</v>
      </c>
      <c r="R295" s="126">
        <f>SUM(R296:R303)</f>
        <v>13.374790000000001</v>
      </c>
      <c r="T295" s="127">
        <f>SUM(T296:T303)</f>
        <v>0</v>
      </c>
      <c r="AR295" s="121" t="s">
        <v>84</v>
      </c>
      <c r="AT295" s="128" t="s">
        <v>75</v>
      </c>
      <c r="AU295" s="128" t="s">
        <v>84</v>
      </c>
      <c r="AY295" s="121" t="s">
        <v>146</v>
      </c>
      <c r="BK295" s="129">
        <f>SUM(BK296:BK303)</f>
        <v>0</v>
      </c>
    </row>
    <row r="296" spans="2:65" s="1" customFormat="1" ht="24.2" customHeight="1">
      <c r="B296" s="132"/>
      <c r="C296" s="133" t="s">
        <v>467</v>
      </c>
      <c r="D296" s="133" t="s">
        <v>149</v>
      </c>
      <c r="E296" s="134" t="s">
        <v>983</v>
      </c>
      <c r="F296" s="135" t="s">
        <v>984</v>
      </c>
      <c r="G296" s="136" t="s">
        <v>477</v>
      </c>
      <c r="H296" s="137">
        <v>13</v>
      </c>
      <c r="I296" s="138"/>
      <c r="J296" s="139">
        <f>ROUND(I296*H296,2)</f>
        <v>0</v>
      </c>
      <c r="K296" s="140"/>
      <c r="L296" s="31"/>
      <c r="M296" s="141" t="s">
        <v>1</v>
      </c>
      <c r="N296" s="142" t="s">
        <v>41</v>
      </c>
      <c r="P296" s="143">
        <f>O296*H296</f>
        <v>0</v>
      </c>
      <c r="Q296" s="143">
        <v>7.3999999999999999E-4</v>
      </c>
      <c r="R296" s="143">
        <f>Q296*H296</f>
        <v>9.6200000000000001E-3</v>
      </c>
      <c r="S296" s="143">
        <v>0</v>
      </c>
      <c r="T296" s="144">
        <f>S296*H296</f>
        <v>0</v>
      </c>
      <c r="AR296" s="145" t="s">
        <v>167</v>
      </c>
      <c r="AT296" s="145" t="s">
        <v>149</v>
      </c>
      <c r="AU296" s="145" t="s">
        <v>86</v>
      </c>
      <c r="AY296" s="16" t="s">
        <v>146</v>
      </c>
      <c r="BE296" s="146">
        <f>IF(N296="základní",J296,0)</f>
        <v>0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6" t="s">
        <v>84</v>
      </c>
      <c r="BK296" s="146">
        <f>ROUND(I296*H296,2)</f>
        <v>0</v>
      </c>
      <c r="BL296" s="16" t="s">
        <v>167</v>
      </c>
      <c r="BM296" s="145" t="s">
        <v>985</v>
      </c>
    </row>
    <row r="297" spans="2:65" s="1" customFormat="1">
      <c r="B297" s="31"/>
      <c r="D297" s="147" t="s">
        <v>155</v>
      </c>
      <c r="F297" s="148" t="s">
        <v>984</v>
      </c>
      <c r="I297" s="149"/>
      <c r="L297" s="31"/>
      <c r="M297" s="150"/>
      <c r="T297" s="55"/>
      <c r="AT297" s="16" t="s">
        <v>155</v>
      </c>
      <c r="AU297" s="16" t="s">
        <v>86</v>
      </c>
    </row>
    <row r="298" spans="2:65" s="1" customFormat="1" ht="16.5" customHeight="1">
      <c r="B298" s="132"/>
      <c r="C298" s="169" t="s">
        <v>474</v>
      </c>
      <c r="D298" s="169" t="s">
        <v>320</v>
      </c>
      <c r="E298" s="170" t="s">
        <v>986</v>
      </c>
      <c r="F298" s="171" t="s">
        <v>987</v>
      </c>
      <c r="G298" s="172" t="s">
        <v>477</v>
      </c>
      <c r="H298" s="173">
        <v>13</v>
      </c>
      <c r="I298" s="174"/>
      <c r="J298" s="175">
        <f>ROUND(I298*H298,2)</f>
        <v>0</v>
      </c>
      <c r="K298" s="176"/>
      <c r="L298" s="177"/>
      <c r="M298" s="178" t="s">
        <v>1</v>
      </c>
      <c r="N298" s="179" t="s">
        <v>41</v>
      </c>
      <c r="P298" s="143">
        <f>O298*H298</f>
        <v>0</v>
      </c>
      <c r="Q298" s="143">
        <v>0</v>
      </c>
      <c r="R298" s="143">
        <f>Q298*H298</f>
        <v>0</v>
      </c>
      <c r="S298" s="143">
        <v>0</v>
      </c>
      <c r="T298" s="144">
        <f>S298*H298</f>
        <v>0</v>
      </c>
      <c r="AR298" s="145" t="s">
        <v>188</v>
      </c>
      <c r="AT298" s="145" t="s">
        <v>320</v>
      </c>
      <c r="AU298" s="145" t="s">
        <v>86</v>
      </c>
      <c r="AY298" s="16" t="s">
        <v>146</v>
      </c>
      <c r="BE298" s="146">
        <f>IF(N298="základní",J298,0)</f>
        <v>0</v>
      </c>
      <c r="BF298" s="146">
        <f>IF(N298="snížená",J298,0)</f>
        <v>0</v>
      </c>
      <c r="BG298" s="146">
        <f>IF(N298="zákl. přenesená",J298,0)</f>
        <v>0</v>
      </c>
      <c r="BH298" s="146">
        <f>IF(N298="sníž. přenesená",J298,0)</f>
        <v>0</v>
      </c>
      <c r="BI298" s="146">
        <f>IF(N298="nulová",J298,0)</f>
        <v>0</v>
      </c>
      <c r="BJ298" s="16" t="s">
        <v>84</v>
      </c>
      <c r="BK298" s="146">
        <f>ROUND(I298*H298,2)</f>
        <v>0</v>
      </c>
      <c r="BL298" s="16" t="s">
        <v>167</v>
      </c>
      <c r="BM298" s="145" t="s">
        <v>988</v>
      </c>
    </row>
    <row r="299" spans="2:65" s="1" customFormat="1">
      <c r="B299" s="31"/>
      <c r="D299" s="147" t="s">
        <v>155</v>
      </c>
      <c r="F299" s="148" t="s">
        <v>987</v>
      </c>
      <c r="I299" s="149"/>
      <c r="L299" s="31"/>
      <c r="M299" s="150"/>
      <c r="T299" s="55"/>
      <c r="AT299" s="16" t="s">
        <v>155</v>
      </c>
      <c r="AU299" s="16" t="s">
        <v>86</v>
      </c>
    </row>
    <row r="300" spans="2:65" s="1" customFormat="1" ht="24.2" customHeight="1">
      <c r="B300" s="132"/>
      <c r="C300" s="133" t="s">
        <v>480</v>
      </c>
      <c r="D300" s="133" t="s">
        <v>149</v>
      </c>
      <c r="E300" s="134" t="s">
        <v>989</v>
      </c>
      <c r="F300" s="135" t="s">
        <v>990</v>
      </c>
      <c r="G300" s="136" t="s">
        <v>263</v>
      </c>
      <c r="H300" s="137">
        <v>5.32</v>
      </c>
      <c r="I300" s="138"/>
      <c r="J300" s="139">
        <f>ROUND(I300*H300,2)</f>
        <v>0</v>
      </c>
      <c r="K300" s="140"/>
      <c r="L300" s="31"/>
      <c r="M300" s="141" t="s">
        <v>1</v>
      </c>
      <c r="N300" s="142" t="s">
        <v>41</v>
      </c>
      <c r="P300" s="143">
        <f>O300*H300</f>
        <v>0</v>
      </c>
      <c r="Q300" s="143">
        <v>2.5122499999999999</v>
      </c>
      <c r="R300" s="143">
        <f>Q300*H300</f>
        <v>13.365170000000001</v>
      </c>
      <c r="S300" s="143">
        <v>0</v>
      </c>
      <c r="T300" s="144">
        <f>S300*H300</f>
        <v>0</v>
      </c>
      <c r="AR300" s="145" t="s">
        <v>167</v>
      </c>
      <c r="AT300" s="145" t="s">
        <v>149</v>
      </c>
      <c r="AU300" s="145" t="s">
        <v>86</v>
      </c>
      <c r="AY300" s="16" t="s">
        <v>146</v>
      </c>
      <c r="BE300" s="146">
        <f>IF(N300="základní",J300,0)</f>
        <v>0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6" t="s">
        <v>84</v>
      </c>
      <c r="BK300" s="146">
        <f>ROUND(I300*H300,2)</f>
        <v>0</v>
      </c>
      <c r="BL300" s="16" t="s">
        <v>167</v>
      </c>
      <c r="BM300" s="145" t="s">
        <v>991</v>
      </c>
    </row>
    <row r="301" spans="2:65" s="1" customFormat="1">
      <c r="B301" s="31"/>
      <c r="D301" s="147" t="s">
        <v>155</v>
      </c>
      <c r="F301" s="148" t="s">
        <v>990</v>
      </c>
      <c r="I301" s="149"/>
      <c r="L301" s="31"/>
      <c r="M301" s="150"/>
      <c r="T301" s="55"/>
      <c r="AT301" s="16" t="s">
        <v>155</v>
      </c>
      <c r="AU301" s="16" t="s">
        <v>86</v>
      </c>
    </row>
    <row r="302" spans="2:65" s="1" customFormat="1">
      <c r="B302" s="31"/>
      <c r="D302" s="147" t="s">
        <v>156</v>
      </c>
      <c r="F302" s="151" t="s">
        <v>992</v>
      </c>
      <c r="I302" s="149"/>
      <c r="L302" s="31"/>
      <c r="M302" s="150"/>
      <c r="T302" s="55"/>
      <c r="AT302" s="16" t="s">
        <v>156</v>
      </c>
      <c r="AU302" s="16" t="s">
        <v>86</v>
      </c>
    </row>
    <row r="303" spans="2:65" s="12" customFormat="1">
      <c r="B303" s="155"/>
      <c r="D303" s="147" t="s">
        <v>255</v>
      </c>
      <c r="E303" s="156" t="s">
        <v>1</v>
      </c>
      <c r="F303" s="157" t="s">
        <v>993</v>
      </c>
      <c r="H303" s="158">
        <v>5.32</v>
      </c>
      <c r="I303" s="159"/>
      <c r="L303" s="155"/>
      <c r="M303" s="160"/>
      <c r="T303" s="161"/>
      <c r="AT303" s="156" t="s">
        <v>255</v>
      </c>
      <c r="AU303" s="156" t="s">
        <v>86</v>
      </c>
      <c r="AV303" s="12" t="s">
        <v>86</v>
      </c>
      <c r="AW303" s="12" t="s">
        <v>33</v>
      </c>
      <c r="AX303" s="12" t="s">
        <v>84</v>
      </c>
      <c r="AY303" s="156" t="s">
        <v>146</v>
      </c>
    </row>
    <row r="304" spans="2:65" s="11" customFormat="1" ht="22.9" customHeight="1">
      <c r="B304" s="120"/>
      <c r="D304" s="121" t="s">
        <v>75</v>
      </c>
      <c r="E304" s="130" t="s">
        <v>496</v>
      </c>
      <c r="F304" s="130" t="s">
        <v>497</v>
      </c>
      <c r="I304" s="123"/>
      <c r="J304" s="131">
        <f>BK304</f>
        <v>0</v>
      </c>
      <c r="L304" s="120"/>
      <c r="M304" s="125"/>
      <c r="P304" s="126">
        <f>SUM(P305:P314)</f>
        <v>0</v>
      </c>
      <c r="R304" s="126">
        <f>SUM(R305:R314)</f>
        <v>0</v>
      </c>
      <c r="T304" s="127">
        <f>SUM(T305:T314)</f>
        <v>0</v>
      </c>
      <c r="AR304" s="121" t="s">
        <v>84</v>
      </c>
      <c r="AT304" s="128" t="s">
        <v>75</v>
      </c>
      <c r="AU304" s="128" t="s">
        <v>84</v>
      </c>
      <c r="AY304" s="121" t="s">
        <v>146</v>
      </c>
      <c r="BK304" s="129">
        <f>SUM(BK305:BK314)</f>
        <v>0</v>
      </c>
    </row>
    <row r="305" spans="2:65" s="1" customFormat="1" ht="21.75" customHeight="1">
      <c r="B305" s="132"/>
      <c r="C305" s="133" t="s">
        <v>486</v>
      </c>
      <c r="D305" s="133" t="s">
        <v>149</v>
      </c>
      <c r="E305" s="134" t="s">
        <v>499</v>
      </c>
      <c r="F305" s="135" t="s">
        <v>500</v>
      </c>
      <c r="G305" s="136" t="s">
        <v>302</v>
      </c>
      <c r="H305" s="137">
        <v>87.48</v>
      </c>
      <c r="I305" s="138"/>
      <c r="J305" s="139">
        <f>ROUND(I305*H305,2)</f>
        <v>0</v>
      </c>
      <c r="K305" s="140"/>
      <c r="L305" s="31"/>
      <c r="M305" s="141" t="s">
        <v>1</v>
      </c>
      <c r="N305" s="142" t="s">
        <v>41</v>
      </c>
      <c r="P305" s="143">
        <f>O305*H305</f>
        <v>0</v>
      </c>
      <c r="Q305" s="143">
        <v>0</v>
      </c>
      <c r="R305" s="143">
        <f>Q305*H305</f>
        <v>0</v>
      </c>
      <c r="S305" s="143">
        <v>0</v>
      </c>
      <c r="T305" s="144">
        <f>S305*H305</f>
        <v>0</v>
      </c>
      <c r="AR305" s="145" t="s">
        <v>167</v>
      </c>
      <c r="AT305" s="145" t="s">
        <v>149</v>
      </c>
      <c r="AU305" s="145" t="s">
        <v>86</v>
      </c>
      <c r="AY305" s="16" t="s">
        <v>146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6" t="s">
        <v>84</v>
      </c>
      <c r="BK305" s="146">
        <f>ROUND(I305*H305,2)</f>
        <v>0</v>
      </c>
      <c r="BL305" s="16" t="s">
        <v>167</v>
      </c>
      <c r="BM305" s="145" t="s">
        <v>994</v>
      </c>
    </row>
    <row r="306" spans="2:65" s="1" customFormat="1">
      <c r="B306" s="31"/>
      <c r="D306" s="147" t="s">
        <v>155</v>
      </c>
      <c r="F306" s="148" t="s">
        <v>500</v>
      </c>
      <c r="I306" s="149"/>
      <c r="L306" s="31"/>
      <c r="M306" s="150"/>
      <c r="T306" s="55"/>
      <c r="AT306" s="16" t="s">
        <v>155</v>
      </c>
      <c r="AU306" s="16" t="s">
        <v>86</v>
      </c>
    </row>
    <row r="307" spans="2:65" s="12" customFormat="1">
      <c r="B307" s="155"/>
      <c r="D307" s="147" t="s">
        <v>255</v>
      </c>
      <c r="E307" s="156" t="s">
        <v>1</v>
      </c>
      <c r="F307" s="157" t="s">
        <v>995</v>
      </c>
      <c r="H307" s="158">
        <v>87.48</v>
      </c>
      <c r="I307" s="159"/>
      <c r="L307" s="155"/>
      <c r="M307" s="160"/>
      <c r="T307" s="161"/>
      <c r="AT307" s="156" t="s">
        <v>255</v>
      </c>
      <c r="AU307" s="156" t="s">
        <v>86</v>
      </c>
      <c r="AV307" s="12" t="s">
        <v>86</v>
      </c>
      <c r="AW307" s="12" t="s">
        <v>33</v>
      </c>
      <c r="AX307" s="12" t="s">
        <v>84</v>
      </c>
      <c r="AY307" s="156" t="s">
        <v>146</v>
      </c>
    </row>
    <row r="308" spans="2:65" s="1" customFormat="1" ht="24.2" customHeight="1">
      <c r="B308" s="132"/>
      <c r="C308" s="133" t="s">
        <v>491</v>
      </c>
      <c r="D308" s="133" t="s">
        <v>149</v>
      </c>
      <c r="E308" s="134" t="s">
        <v>507</v>
      </c>
      <c r="F308" s="135" t="s">
        <v>508</v>
      </c>
      <c r="G308" s="136" t="s">
        <v>302</v>
      </c>
      <c r="H308" s="137">
        <v>1224.72</v>
      </c>
      <c r="I308" s="138"/>
      <c r="J308" s="139">
        <f>ROUND(I308*H308,2)</f>
        <v>0</v>
      </c>
      <c r="K308" s="140"/>
      <c r="L308" s="31"/>
      <c r="M308" s="141" t="s">
        <v>1</v>
      </c>
      <c r="N308" s="142" t="s">
        <v>41</v>
      </c>
      <c r="P308" s="143">
        <f>O308*H308</f>
        <v>0</v>
      </c>
      <c r="Q308" s="143">
        <v>0</v>
      </c>
      <c r="R308" s="143">
        <f>Q308*H308</f>
        <v>0</v>
      </c>
      <c r="S308" s="143">
        <v>0</v>
      </c>
      <c r="T308" s="144">
        <f>S308*H308</f>
        <v>0</v>
      </c>
      <c r="AR308" s="145" t="s">
        <v>167</v>
      </c>
      <c r="AT308" s="145" t="s">
        <v>149</v>
      </c>
      <c r="AU308" s="145" t="s">
        <v>86</v>
      </c>
      <c r="AY308" s="16" t="s">
        <v>146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6" t="s">
        <v>84</v>
      </c>
      <c r="BK308" s="146">
        <f>ROUND(I308*H308,2)</f>
        <v>0</v>
      </c>
      <c r="BL308" s="16" t="s">
        <v>167</v>
      </c>
      <c r="BM308" s="145" t="s">
        <v>996</v>
      </c>
    </row>
    <row r="309" spans="2:65" s="1" customFormat="1">
      <c r="B309" s="31"/>
      <c r="D309" s="147" t="s">
        <v>155</v>
      </c>
      <c r="F309" s="148" t="s">
        <v>508</v>
      </c>
      <c r="I309" s="149"/>
      <c r="L309" s="31"/>
      <c r="M309" s="150"/>
      <c r="T309" s="55"/>
      <c r="AT309" s="16" t="s">
        <v>155</v>
      </c>
      <c r="AU309" s="16" t="s">
        <v>86</v>
      </c>
    </row>
    <row r="310" spans="2:65" s="12" customFormat="1">
      <c r="B310" s="155"/>
      <c r="D310" s="147" t="s">
        <v>255</v>
      </c>
      <c r="E310" s="156" t="s">
        <v>1</v>
      </c>
      <c r="F310" s="157" t="s">
        <v>997</v>
      </c>
      <c r="H310" s="158">
        <v>1224.72</v>
      </c>
      <c r="I310" s="159"/>
      <c r="L310" s="155"/>
      <c r="M310" s="160"/>
      <c r="T310" s="161"/>
      <c r="AT310" s="156" t="s">
        <v>255</v>
      </c>
      <c r="AU310" s="156" t="s">
        <v>86</v>
      </c>
      <c r="AV310" s="12" t="s">
        <v>86</v>
      </c>
      <c r="AW310" s="12" t="s">
        <v>33</v>
      </c>
      <c r="AX310" s="12" t="s">
        <v>84</v>
      </c>
      <c r="AY310" s="156" t="s">
        <v>146</v>
      </c>
    </row>
    <row r="311" spans="2:65" s="1" customFormat="1" ht="24.2" customHeight="1">
      <c r="B311" s="132"/>
      <c r="C311" s="133" t="s">
        <v>498</v>
      </c>
      <c r="D311" s="133" t="s">
        <v>149</v>
      </c>
      <c r="E311" s="134" t="s">
        <v>519</v>
      </c>
      <c r="F311" s="135" t="s">
        <v>520</v>
      </c>
      <c r="G311" s="136" t="s">
        <v>302</v>
      </c>
      <c r="H311" s="137">
        <v>87.48</v>
      </c>
      <c r="I311" s="138"/>
      <c r="J311" s="139">
        <f>ROUND(I311*H311,2)</f>
        <v>0</v>
      </c>
      <c r="K311" s="140"/>
      <c r="L311" s="31"/>
      <c r="M311" s="141" t="s">
        <v>1</v>
      </c>
      <c r="N311" s="142" t="s">
        <v>41</v>
      </c>
      <c r="P311" s="143">
        <f>O311*H311</f>
        <v>0</v>
      </c>
      <c r="Q311" s="143">
        <v>0</v>
      </c>
      <c r="R311" s="143">
        <f>Q311*H311</f>
        <v>0</v>
      </c>
      <c r="S311" s="143">
        <v>0</v>
      </c>
      <c r="T311" s="144">
        <f>S311*H311</f>
        <v>0</v>
      </c>
      <c r="AR311" s="145" t="s">
        <v>167</v>
      </c>
      <c r="AT311" s="145" t="s">
        <v>149</v>
      </c>
      <c r="AU311" s="145" t="s">
        <v>86</v>
      </c>
      <c r="AY311" s="16" t="s">
        <v>146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6" t="s">
        <v>84</v>
      </c>
      <c r="BK311" s="146">
        <f>ROUND(I311*H311,2)</f>
        <v>0</v>
      </c>
      <c r="BL311" s="16" t="s">
        <v>167</v>
      </c>
      <c r="BM311" s="145" t="s">
        <v>998</v>
      </c>
    </row>
    <row r="312" spans="2:65" s="1" customFormat="1">
      <c r="B312" s="31"/>
      <c r="D312" s="147" t="s">
        <v>155</v>
      </c>
      <c r="F312" s="148" t="s">
        <v>520</v>
      </c>
      <c r="I312" s="149"/>
      <c r="L312" s="31"/>
      <c r="M312" s="150"/>
      <c r="T312" s="55"/>
      <c r="AT312" s="16" t="s">
        <v>155</v>
      </c>
      <c r="AU312" s="16" t="s">
        <v>86</v>
      </c>
    </row>
    <row r="313" spans="2:65" s="1" customFormat="1">
      <c r="B313" s="31"/>
      <c r="D313" s="147" t="s">
        <v>156</v>
      </c>
      <c r="F313" s="151" t="s">
        <v>999</v>
      </c>
      <c r="I313" s="149"/>
      <c r="L313" s="31"/>
      <c r="M313" s="150"/>
      <c r="T313" s="55"/>
      <c r="AT313" s="16" t="s">
        <v>156</v>
      </c>
      <c r="AU313" s="16" t="s">
        <v>86</v>
      </c>
    </row>
    <row r="314" spans="2:65" s="12" customFormat="1">
      <c r="B314" s="155"/>
      <c r="D314" s="147" t="s">
        <v>255</v>
      </c>
      <c r="E314" s="156" t="s">
        <v>1</v>
      </c>
      <c r="F314" s="157" t="s">
        <v>995</v>
      </c>
      <c r="H314" s="158">
        <v>87.48</v>
      </c>
      <c r="I314" s="159"/>
      <c r="L314" s="155"/>
      <c r="M314" s="160"/>
      <c r="T314" s="161"/>
      <c r="AT314" s="156" t="s">
        <v>255</v>
      </c>
      <c r="AU314" s="156" t="s">
        <v>86</v>
      </c>
      <c r="AV314" s="12" t="s">
        <v>86</v>
      </c>
      <c r="AW314" s="12" t="s">
        <v>33</v>
      </c>
      <c r="AX314" s="12" t="s">
        <v>84</v>
      </c>
      <c r="AY314" s="156" t="s">
        <v>146</v>
      </c>
    </row>
    <row r="315" spans="2:65" s="11" customFormat="1" ht="22.9" customHeight="1">
      <c r="B315" s="120"/>
      <c r="D315" s="121" t="s">
        <v>75</v>
      </c>
      <c r="E315" s="130" t="s">
        <v>528</v>
      </c>
      <c r="F315" s="130" t="s">
        <v>529</v>
      </c>
      <c r="I315" s="123"/>
      <c r="J315" s="131">
        <f>BK315</f>
        <v>0</v>
      </c>
      <c r="L315" s="120"/>
      <c r="M315" s="125"/>
      <c r="P315" s="126">
        <f>SUM(P316:P317)</f>
        <v>0</v>
      </c>
      <c r="R315" s="126">
        <f>SUM(R316:R317)</f>
        <v>0</v>
      </c>
      <c r="T315" s="127">
        <f>SUM(T316:T317)</f>
        <v>0</v>
      </c>
      <c r="AR315" s="121" t="s">
        <v>84</v>
      </c>
      <c r="AT315" s="128" t="s">
        <v>75</v>
      </c>
      <c r="AU315" s="128" t="s">
        <v>84</v>
      </c>
      <c r="AY315" s="121" t="s">
        <v>146</v>
      </c>
      <c r="BK315" s="129">
        <f>SUM(BK316:BK317)</f>
        <v>0</v>
      </c>
    </row>
    <row r="316" spans="2:65" s="1" customFormat="1" ht="33" customHeight="1">
      <c r="B316" s="132"/>
      <c r="C316" s="133" t="s">
        <v>506</v>
      </c>
      <c r="D316" s="133" t="s">
        <v>149</v>
      </c>
      <c r="E316" s="134" t="s">
        <v>531</v>
      </c>
      <c r="F316" s="135" t="s">
        <v>532</v>
      </c>
      <c r="G316" s="136" t="s">
        <v>302</v>
      </c>
      <c r="H316" s="137">
        <v>597.00900000000001</v>
      </c>
      <c r="I316" s="138"/>
      <c r="J316" s="139">
        <f>ROUND(I316*H316,2)</f>
        <v>0</v>
      </c>
      <c r="K316" s="140"/>
      <c r="L316" s="31"/>
      <c r="M316" s="141" t="s">
        <v>1</v>
      </c>
      <c r="N316" s="142" t="s">
        <v>41</v>
      </c>
      <c r="P316" s="143">
        <f>O316*H316</f>
        <v>0</v>
      </c>
      <c r="Q316" s="143">
        <v>0</v>
      </c>
      <c r="R316" s="143">
        <f>Q316*H316</f>
        <v>0</v>
      </c>
      <c r="S316" s="143">
        <v>0</v>
      </c>
      <c r="T316" s="144">
        <f>S316*H316</f>
        <v>0</v>
      </c>
      <c r="AR316" s="145" t="s">
        <v>313</v>
      </c>
      <c r="AT316" s="145" t="s">
        <v>149</v>
      </c>
      <c r="AU316" s="145" t="s">
        <v>86</v>
      </c>
      <c r="AY316" s="16" t="s">
        <v>146</v>
      </c>
      <c r="BE316" s="146">
        <f>IF(N316="základní",J316,0)</f>
        <v>0</v>
      </c>
      <c r="BF316" s="146">
        <f>IF(N316="snížená",J316,0)</f>
        <v>0</v>
      </c>
      <c r="BG316" s="146">
        <f>IF(N316="zákl. přenesená",J316,0)</f>
        <v>0</v>
      </c>
      <c r="BH316" s="146">
        <f>IF(N316="sníž. přenesená",J316,0)</f>
        <v>0</v>
      </c>
      <c r="BI316" s="146">
        <f>IF(N316="nulová",J316,0)</f>
        <v>0</v>
      </c>
      <c r="BJ316" s="16" t="s">
        <v>84</v>
      </c>
      <c r="BK316" s="146">
        <f>ROUND(I316*H316,2)</f>
        <v>0</v>
      </c>
      <c r="BL316" s="16" t="s">
        <v>313</v>
      </c>
      <c r="BM316" s="145" t="s">
        <v>1000</v>
      </c>
    </row>
    <row r="317" spans="2:65" s="1" customFormat="1">
      <c r="B317" s="31"/>
      <c r="D317" s="147" t="s">
        <v>155</v>
      </c>
      <c r="F317" s="148" t="s">
        <v>532</v>
      </c>
      <c r="I317" s="149"/>
      <c r="L317" s="31"/>
      <c r="M317" s="150"/>
      <c r="T317" s="55"/>
      <c r="AT317" s="16" t="s">
        <v>155</v>
      </c>
      <c r="AU317" s="16" t="s">
        <v>86</v>
      </c>
    </row>
    <row r="318" spans="2:65" s="11" customFormat="1" ht="25.9" customHeight="1">
      <c r="B318" s="120"/>
      <c r="D318" s="121" t="s">
        <v>75</v>
      </c>
      <c r="E318" s="122" t="s">
        <v>1001</v>
      </c>
      <c r="F318" s="122" t="s">
        <v>1002</v>
      </c>
      <c r="I318" s="123"/>
      <c r="J318" s="124">
        <f>BK318</f>
        <v>0</v>
      </c>
      <c r="L318" s="120"/>
      <c r="M318" s="125"/>
      <c r="P318" s="126">
        <f>P319</f>
        <v>0</v>
      </c>
      <c r="R318" s="126">
        <f>R319</f>
        <v>1.8175292000000001</v>
      </c>
      <c r="T318" s="127">
        <f>T319</f>
        <v>0</v>
      </c>
      <c r="AR318" s="121" t="s">
        <v>86</v>
      </c>
      <c r="AT318" s="128" t="s">
        <v>75</v>
      </c>
      <c r="AU318" s="128" t="s">
        <v>76</v>
      </c>
      <c r="AY318" s="121" t="s">
        <v>146</v>
      </c>
      <c r="BK318" s="129">
        <f>BK319</f>
        <v>0</v>
      </c>
    </row>
    <row r="319" spans="2:65" s="11" customFormat="1" ht="22.9" customHeight="1">
      <c r="B319" s="120"/>
      <c r="D319" s="121" t="s">
        <v>75</v>
      </c>
      <c r="E319" s="130" t="s">
        <v>1003</v>
      </c>
      <c r="F319" s="130" t="s">
        <v>1004</v>
      </c>
      <c r="I319" s="123"/>
      <c r="J319" s="131">
        <f>BK319</f>
        <v>0</v>
      </c>
      <c r="L319" s="120"/>
      <c r="M319" s="125"/>
      <c r="P319" s="126">
        <f>SUM(P320:P340)</f>
        <v>0</v>
      </c>
      <c r="R319" s="126">
        <f>SUM(R320:R340)</f>
        <v>1.8175292000000001</v>
      </c>
      <c r="T319" s="127">
        <f>SUM(T320:T340)</f>
        <v>0</v>
      </c>
      <c r="AR319" s="121" t="s">
        <v>86</v>
      </c>
      <c r="AT319" s="128" t="s">
        <v>75</v>
      </c>
      <c r="AU319" s="128" t="s">
        <v>84</v>
      </c>
      <c r="AY319" s="121" t="s">
        <v>146</v>
      </c>
      <c r="BK319" s="129">
        <f>SUM(BK320:BK340)</f>
        <v>0</v>
      </c>
    </row>
    <row r="320" spans="2:65" s="1" customFormat="1" ht="24.2" customHeight="1">
      <c r="B320" s="132"/>
      <c r="C320" s="133" t="s">
        <v>512</v>
      </c>
      <c r="D320" s="133" t="s">
        <v>149</v>
      </c>
      <c r="E320" s="134" t="s">
        <v>1005</v>
      </c>
      <c r="F320" s="135" t="s">
        <v>1006</v>
      </c>
      <c r="G320" s="136" t="s">
        <v>241</v>
      </c>
      <c r="H320" s="137">
        <v>256.00799999999998</v>
      </c>
      <c r="I320" s="138"/>
      <c r="J320" s="139">
        <f>ROUND(I320*H320,2)</f>
        <v>0</v>
      </c>
      <c r="K320" s="140"/>
      <c r="L320" s="31"/>
      <c r="M320" s="141" t="s">
        <v>1</v>
      </c>
      <c r="N320" s="142" t="s">
        <v>41</v>
      </c>
      <c r="P320" s="143">
        <f>O320*H320</f>
        <v>0</v>
      </c>
      <c r="Q320" s="143">
        <v>0</v>
      </c>
      <c r="R320" s="143">
        <f>Q320*H320</f>
        <v>0</v>
      </c>
      <c r="S320" s="143">
        <v>0</v>
      </c>
      <c r="T320" s="144">
        <f>S320*H320</f>
        <v>0</v>
      </c>
      <c r="AR320" s="145" t="s">
        <v>313</v>
      </c>
      <c r="AT320" s="145" t="s">
        <v>149</v>
      </c>
      <c r="AU320" s="145" t="s">
        <v>86</v>
      </c>
      <c r="AY320" s="16" t="s">
        <v>146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6" t="s">
        <v>84</v>
      </c>
      <c r="BK320" s="146">
        <f>ROUND(I320*H320,2)</f>
        <v>0</v>
      </c>
      <c r="BL320" s="16" t="s">
        <v>313</v>
      </c>
      <c r="BM320" s="145" t="s">
        <v>1007</v>
      </c>
    </row>
    <row r="321" spans="2:65" s="1" customFormat="1">
      <c r="B321" s="31"/>
      <c r="D321" s="147" t="s">
        <v>155</v>
      </c>
      <c r="F321" s="148" t="s">
        <v>1006</v>
      </c>
      <c r="I321" s="149"/>
      <c r="L321" s="31"/>
      <c r="M321" s="150"/>
      <c r="T321" s="55"/>
      <c r="AT321" s="16" t="s">
        <v>155</v>
      </c>
      <c r="AU321" s="16" t="s">
        <v>86</v>
      </c>
    </row>
    <row r="322" spans="2:65" s="1" customFormat="1">
      <c r="B322" s="31"/>
      <c r="D322" s="147" t="s">
        <v>156</v>
      </c>
      <c r="F322" s="151" t="s">
        <v>1008</v>
      </c>
      <c r="I322" s="149"/>
      <c r="L322" s="31"/>
      <c r="M322" s="150"/>
      <c r="T322" s="55"/>
      <c r="AT322" s="16" t="s">
        <v>156</v>
      </c>
      <c r="AU322" s="16" t="s">
        <v>86</v>
      </c>
    </row>
    <row r="323" spans="2:65" s="1" customFormat="1" ht="24.2" customHeight="1">
      <c r="B323" s="132"/>
      <c r="C323" s="169" t="s">
        <v>518</v>
      </c>
      <c r="D323" s="169" t="s">
        <v>320</v>
      </c>
      <c r="E323" s="170" t="s">
        <v>1009</v>
      </c>
      <c r="F323" s="171" t="s">
        <v>1010</v>
      </c>
      <c r="G323" s="172" t="s">
        <v>1011</v>
      </c>
      <c r="H323" s="173">
        <v>1152.0360000000001</v>
      </c>
      <c r="I323" s="174"/>
      <c r="J323" s="175">
        <f>ROUND(I323*H323,2)</f>
        <v>0</v>
      </c>
      <c r="K323" s="176"/>
      <c r="L323" s="177"/>
      <c r="M323" s="178" t="s">
        <v>1</v>
      </c>
      <c r="N323" s="179" t="s">
        <v>41</v>
      </c>
      <c r="P323" s="143">
        <f>O323*H323</f>
        <v>0</v>
      </c>
      <c r="Q323" s="143">
        <v>1E-3</v>
      </c>
      <c r="R323" s="143">
        <f>Q323*H323</f>
        <v>1.1520360000000001</v>
      </c>
      <c r="S323" s="143">
        <v>0</v>
      </c>
      <c r="T323" s="144">
        <f>S323*H323</f>
        <v>0</v>
      </c>
      <c r="AR323" s="145" t="s">
        <v>392</v>
      </c>
      <c r="AT323" s="145" t="s">
        <v>320</v>
      </c>
      <c r="AU323" s="145" t="s">
        <v>86</v>
      </c>
      <c r="AY323" s="16" t="s">
        <v>146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6" t="s">
        <v>84</v>
      </c>
      <c r="BK323" s="146">
        <f>ROUND(I323*H323,2)</f>
        <v>0</v>
      </c>
      <c r="BL323" s="16" t="s">
        <v>313</v>
      </c>
      <c r="BM323" s="145" t="s">
        <v>1012</v>
      </c>
    </row>
    <row r="324" spans="2:65" s="1" customFormat="1">
      <c r="B324" s="31"/>
      <c r="D324" s="147" t="s">
        <v>155</v>
      </c>
      <c r="F324" s="148" t="s">
        <v>1010</v>
      </c>
      <c r="I324" s="149"/>
      <c r="L324" s="31"/>
      <c r="M324" s="150"/>
      <c r="T324" s="55"/>
      <c r="AT324" s="16" t="s">
        <v>155</v>
      </c>
      <c r="AU324" s="16" t="s">
        <v>86</v>
      </c>
    </row>
    <row r="325" spans="2:65" s="1" customFormat="1">
      <c r="B325" s="31"/>
      <c r="D325" s="147" t="s">
        <v>156</v>
      </c>
      <c r="F325" s="151" t="s">
        <v>1013</v>
      </c>
      <c r="I325" s="149"/>
      <c r="L325" s="31"/>
      <c r="M325" s="150"/>
      <c r="T325" s="55"/>
      <c r="AT325" s="16" t="s">
        <v>156</v>
      </c>
      <c r="AU325" s="16" t="s">
        <v>86</v>
      </c>
    </row>
    <row r="326" spans="2:65" s="12" customFormat="1">
      <c r="B326" s="155"/>
      <c r="D326" s="147" t="s">
        <v>255</v>
      </c>
      <c r="E326" s="156" t="s">
        <v>1</v>
      </c>
      <c r="F326" s="157" t="s">
        <v>1014</v>
      </c>
      <c r="H326" s="158">
        <v>1152.0360000000001</v>
      </c>
      <c r="I326" s="159"/>
      <c r="L326" s="155"/>
      <c r="M326" s="160"/>
      <c r="T326" s="161"/>
      <c r="AT326" s="156" t="s">
        <v>255</v>
      </c>
      <c r="AU326" s="156" t="s">
        <v>86</v>
      </c>
      <c r="AV326" s="12" t="s">
        <v>86</v>
      </c>
      <c r="AW326" s="12" t="s">
        <v>33</v>
      </c>
      <c r="AX326" s="12" t="s">
        <v>84</v>
      </c>
      <c r="AY326" s="156" t="s">
        <v>146</v>
      </c>
    </row>
    <row r="327" spans="2:65" s="1" customFormat="1" ht="24.2" customHeight="1">
      <c r="B327" s="132"/>
      <c r="C327" s="133" t="s">
        <v>523</v>
      </c>
      <c r="D327" s="133" t="s">
        <v>149</v>
      </c>
      <c r="E327" s="134" t="s">
        <v>1015</v>
      </c>
      <c r="F327" s="135" t="s">
        <v>1016</v>
      </c>
      <c r="G327" s="136" t="s">
        <v>241</v>
      </c>
      <c r="H327" s="137">
        <v>128.00399999999999</v>
      </c>
      <c r="I327" s="138"/>
      <c r="J327" s="139">
        <f>ROUND(I327*H327,2)</f>
        <v>0</v>
      </c>
      <c r="K327" s="140"/>
      <c r="L327" s="31"/>
      <c r="M327" s="141" t="s">
        <v>1</v>
      </c>
      <c r="N327" s="142" t="s">
        <v>41</v>
      </c>
      <c r="P327" s="143">
        <f>O327*H327</f>
        <v>0</v>
      </c>
      <c r="Q327" s="143">
        <v>0</v>
      </c>
      <c r="R327" s="143">
        <f>Q327*H327</f>
        <v>0</v>
      </c>
      <c r="S327" s="143">
        <v>0</v>
      </c>
      <c r="T327" s="144">
        <f>S327*H327</f>
        <v>0</v>
      </c>
      <c r="AR327" s="145" t="s">
        <v>313</v>
      </c>
      <c r="AT327" s="145" t="s">
        <v>149</v>
      </c>
      <c r="AU327" s="145" t="s">
        <v>86</v>
      </c>
      <c r="AY327" s="16" t="s">
        <v>146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6" t="s">
        <v>84</v>
      </c>
      <c r="BK327" s="146">
        <f>ROUND(I327*H327,2)</f>
        <v>0</v>
      </c>
      <c r="BL327" s="16" t="s">
        <v>313</v>
      </c>
      <c r="BM327" s="145" t="s">
        <v>1017</v>
      </c>
    </row>
    <row r="328" spans="2:65" s="1" customFormat="1">
      <c r="B328" s="31"/>
      <c r="D328" s="147" t="s">
        <v>155</v>
      </c>
      <c r="F328" s="148" t="s">
        <v>1016</v>
      </c>
      <c r="I328" s="149"/>
      <c r="L328" s="31"/>
      <c r="M328" s="150"/>
      <c r="T328" s="55"/>
      <c r="AT328" s="16" t="s">
        <v>155</v>
      </c>
      <c r="AU328" s="16" t="s">
        <v>86</v>
      </c>
    </row>
    <row r="329" spans="2:65" s="1" customFormat="1">
      <c r="B329" s="31"/>
      <c r="D329" s="147" t="s">
        <v>156</v>
      </c>
      <c r="F329" s="151" t="s">
        <v>1018</v>
      </c>
      <c r="I329" s="149"/>
      <c r="L329" s="31"/>
      <c r="M329" s="150"/>
      <c r="T329" s="55"/>
      <c r="AT329" s="16" t="s">
        <v>156</v>
      </c>
      <c r="AU329" s="16" t="s">
        <v>86</v>
      </c>
    </row>
    <row r="330" spans="2:65" s="1" customFormat="1" ht="49.15" customHeight="1">
      <c r="B330" s="132"/>
      <c r="C330" s="169" t="s">
        <v>530</v>
      </c>
      <c r="D330" s="169" t="s">
        <v>320</v>
      </c>
      <c r="E330" s="170" t="s">
        <v>1019</v>
      </c>
      <c r="F330" s="171" t="s">
        <v>1020</v>
      </c>
      <c r="G330" s="172" t="s">
        <v>241</v>
      </c>
      <c r="H330" s="173">
        <v>156.29300000000001</v>
      </c>
      <c r="I330" s="174"/>
      <c r="J330" s="175">
        <f>ROUND(I330*H330,2)</f>
        <v>0</v>
      </c>
      <c r="K330" s="176"/>
      <c r="L330" s="177"/>
      <c r="M330" s="178" t="s">
        <v>1</v>
      </c>
      <c r="N330" s="179" t="s">
        <v>41</v>
      </c>
      <c r="P330" s="143">
        <f>O330*H330</f>
        <v>0</v>
      </c>
      <c r="Q330" s="143">
        <v>4.0000000000000001E-3</v>
      </c>
      <c r="R330" s="143">
        <f>Q330*H330</f>
        <v>0.62517200000000006</v>
      </c>
      <c r="S330" s="143">
        <v>0</v>
      </c>
      <c r="T330" s="144">
        <f>S330*H330</f>
        <v>0</v>
      </c>
      <c r="AR330" s="145" t="s">
        <v>392</v>
      </c>
      <c r="AT330" s="145" t="s">
        <v>320</v>
      </c>
      <c r="AU330" s="145" t="s">
        <v>86</v>
      </c>
      <c r="AY330" s="16" t="s">
        <v>146</v>
      </c>
      <c r="BE330" s="146">
        <f>IF(N330="základní",J330,0)</f>
        <v>0</v>
      </c>
      <c r="BF330" s="146">
        <f>IF(N330="snížená",J330,0)</f>
        <v>0</v>
      </c>
      <c r="BG330" s="146">
        <f>IF(N330="zákl. přenesená",J330,0)</f>
        <v>0</v>
      </c>
      <c r="BH330" s="146">
        <f>IF(N330="sníž. přenesená",J330,0)</f>
        <v>0</v>
      </c>
      <c r="BI330" s="146">
        <f>IF(N330="nulová",J330,0)</f>
        <v>0</v>
      </c>
      <c r="BJ330" s="16" t="s">
        <v>84</v>
      </c>
      <c r="BK330" s="146">
        <f>ROUND(I330*H330,2)</f>
        <v>0</v>
      </c>
      <c r="BL330" s="16" t="s">
        <v>313</v>
      </c>
      <c r="BM330" s="145" t="s">
        <v>1021</v>
      </c>
    </row>
    <row r="331" spans="2:65" s="1" customFormat="1">
      <c r="B331" s="31"/>
      <c r="D331" s="147" t="s">
        <v>155</v>
      </c>
      <c r="F331" s="148" t="s">
        <v>1020</v>
      </c>
      <c r="I331" s="149"/>
      <c r="L331" s="31"/>
      <c r="M331" s="150"/>
      <c r="T331" s="55"/>
      <c r="AT331" s="16" t="s">
        <v>155</v>
      </c>
      <c r="AU331" s="16" t="s">
        <v>86</v>
      </c>
    </row>
    <row r="332" spans="2:65" s="12" customFormat="1">
      <c r="B332" s="155"/>
      <c r="D332" s="147" t="s">
        <v>255</v>
      </c>
      <c r="E332" s="156" t="s">
        <v>1</v>
      </c>
      <c r="F332" s="157" t="s">
        <v>1022</v>
      </c>
      <c r="H332" s="158">
        <v>156.29300000000001</v>
      </c>
      <c r="I332" s="159"/>
      <c r="L332" s="155"/>
      <c r="M332" s="160"/>
      <c r="T332" s="161"/>
      <c r="AT332" s="156" t="s">
        <v>255</v>
      </c>
      <c r="AU332" s="156" t="s">
        <v>86</v>
      </c>
      <c r="AV332" s="12" t="s">
        <v>86</v>
      </c>
      <c r="AW332" s="12" t="s">
        <v>33</v>
      </c>
      <c r="AX332" s="12" t="s">
        <v>84</v>
      </c>
      <c r="AY332" s="156" t="s">
        <v>146</v>
      </c>
    </row>
    <row r="333" spans="2:65" s="1" customFormat="1" ht="24.2" customHeight="1">
      <c r="B333" s="132"/>
      <c r="C333" s="133" t="s">
        <v>770</v>
      </c>
      <c r="D333" s="133" t="s">
        <v>149</v>
      </c>
      <c r="E333" s="134" t="s">
        <v>1023</v>
      </c>
      <c r="F333" s="135" t="s">
        <v>1024</v>
      </c>
      <c r="G333" s="136" t="s">
        <v>241</v>
      </c>
      <c r="H333" s="137">
        <v>128.00399999999999</v>
      </c>
      <c r="I333" s="138"/>
      <c r="J333" s="139">
        <f>ROUND(I333*H333,2)</f>
        <v>0</v>
      </c>
      <c r="K333" s="140"/>
      <c r="L333" s="31"/>
      <c r="M333" s="141" t="s">
        <v>1</v>
      </c>
      <c r="N333" s="142" t="s">
        <v>41</v>
      </c>
      <c r="P333" s="143">
        <f>O333*H333</f>
        <v>0</v>
      </c>
      <c r="Q333" s="143">
        <v>0</v>
      </c>
      <c r="R333" s="143">
        <f>Q333*H333</f>
        <v>0</v>
      </c>
      <c r="S333" s="143">
        <v>0</v>
      </c>
      <c r="T333" s="144">
        <f>S333*H333</f>
        <v>0</v>
      </c>
      <c r="AR333" s="145" t="s">
        <v>313</v>
      </c>
      <c r="AT333" s="145" t="s">
        <v>149</v>
      </c>
      <c r="AU333" s="145" t="s">
        <v>86</v>
      </c>
      <c r="AY333" s="16" t="s">
        <v>146</v>
      </c>
      <c r="BE333" s="146">
        <f>IF(N333="základní",J333,0)</f>
        <v>0</v>
      </c>
      <c r="BF333" s="146">
        <f>IF(N333="snížená",J333,0)</f>
        <v>0</v>
      </c>
      <c r="BG333" s="146">
        <f>IF(N333="zákl. přenesená",J333,0)</f>
        <v>0</v>
      </c>
      <c r="BH333" s="146">
        <f>IF(N333="sníž. přenesená",J333,0)</f>
        <v>0</v>
      </c>
      <c r="BI333" s="146">
        <f>IF(N333="nulová",J333,0)</f>
        <v>0</v>
      </c>
      <c r="BJ333" s="16" t="s">
        <v>84</v>
      </c>
      <c r="BK333" s="146">
        <f>ROUND(I333*H333,2)</f>
        <v>0</v>
      </c>
      <c r="BL333" s="16" t="s">
        <v>313</v>
      </c>
      <c r="BM333" s="145" t="s">
        <v>1025</v>
      </c>
    </row>
    <row r="334" spans="2:65" s="1" customFormat="1">
      <c r="B334" s="31"/>
      <c r="D334" s="147" t="s">
        <v>155</v>
      </c>
      <c r="F334" s="148" t="s">
        <v>1024</v>
      </c>
      <c r="I334" s="149"/>
      <c r="L334" s="31"/>
      <c r="M334" s="150"/>
      <c r="T334" s="55"/>
      <c r="AT334" s="16" t="s">
        <v>155</v>
      </c>
      <c r="AU334" s="16" t="s">
        <v>86</v>
      </c>
    </row>
    <row r="335" spans="2:65" s="1" customFormat="1">
      <c r="B335" s="31"/>
      <c r="D335" s="147" t="s">
        <v>156</v>
      </c>
      <c r="F335" s="151" t="s">
        <v>1026</v>
      </c>
      <c r="I335" s="149"/>
      <c r="L335" s="31"/>
      <c r="M335" s="150"/>
      <c r="T335" s="55"/>
      <c r="AT335" s="16" t="s">
        <v>156</v>
      </c>
      <c r="AU335" s="16" t="s">
        <v>86</v>
      </c>
    </row>
    <row r="336" spans="2:65" s="1" customFormat="1" ht="24.2" customHeight="1">
      <c r="B336" s="132"/>
      <c r="C336" s="169" t="s">
        <v>773</v>
      </c>
      <c r="D336" s="169" t="s">
        <v>320</v>
      </c>
      <c r="E336" s="170" t="s">
        <v>1027</v>
      </c>
      <c r="F336" s="171" t="s">
        <v>1028</v>
      </c>
      <c r="G336" s="172" t="s">
        <v>241</v>
      </c>
      <c r="H336" s="173">
        <v>134.404</v>
      </c>
      <c r="I336" s="174"/>
      <c r="J336" s="175">
        <f>ROUND(I336*H336,2)</f>
        <v>0</v>
      </c>
      <c r="K336" s="176"/>
      <c r="L336" s="177"/>
      <c r="M336" s="178" t="s">
        <v>1</v>
      </c>
      <c r="N336" s="179" t="s">
        <v>41</v>
      </c>
      <c r="P336" s="143">
        <f>O336*H336</f>
        <v>0</v>
      </c>
      <c r="Q336" s="143">
        <v>2.9999999999999997E-4</v>
      </c>
      <c r="R336" s="143">
        <f>Q336*H336</f>
        <v>4.0321199999999995E-2</v>
      </c>
      <c r="S336" s="143">
        <v>0</v>
      </c>
      <c r="T336" s="144">
        <f>S336*H336</f>
        <v>0</v>
      </c>
      <c r="AR336" s="145" t="s">
        <v>392</v>
      </c>
      <c r="AT336" s="145" t="s">
        <v>320</v>
      </c>
      <c r="AU336" s="145" t="s">
        <v>86</v>
      </c>
      <c r="AY336" s="16" t="s">
        <v>146</v>
      </c>
      <c r="BE336" s="146">
        <f>IF(N336="základní",J336,0)</f>
        <v>0</v>
      </c>
      <c r="BF336" s="146">
        <f>IF(N336="snížená",J336,0)</f>
        <v>0</v>
      </c>
      <c r="BG336" s="146">
        <f>IF(N336="zákl. přenesená",J336,0)</f>
        <v>0</v>
      </c>
      <c r="BH336" s="146">
        <f>IF(N336="sníž. přenesená",J336,0)</f>
        <v>0</v>
      </c>
      <c r="BI336" s="146">
        <f>IF(N336="nulová",J336,0)</f>
        <v>0</v>
      </c>
      <c r="BJ336" s="16" t="s">
        <v>84</v>
      </c>
      <c r="BK336" s="146">
        <f>ROUND(I336*H336,2)</f>
        <v>0</v>
      </c>
      <c r="BL336" s="16" t="s">
        <v>313</v>
      </c>
      <c r="BM336" s="145" t="s">
        <v>1029</v>
      </c>
    </row>
    <row r="337" spans="2:65" s="1" customFormat="1">
      <c r="B337" s="31"/>
      <c r="D337" s="147" t="s">
        <v>155</v>
      </c>
      <c r="F337" s="148" t="s">
        <v>1028</v>
      </c>
      <c r="I337" s="149"/>
      <c r="L337" s="31"/>
      <c r="M337" s="150"/>
      <c r="T337" s="55"/>
      <c r="AT337" s="16" t="s">
        <v>155</v>
      </c>
      <c r="AU337" s="16" t="s">
        <v>86</v>
      </c>
    </row>
    <row r="338" spans="2:65" s="12" customFormat="1">
      <c r="B338" s="155"/>
      <c r="D338" s="147" t="s">
        <v>255</v>
      </c>
      <c r="E338" s="156" t="s">
        <v>1</v>
      </c>
      <c r="F338" s="157" t="s">
        <v>1030</v>
      </c>
      <c r="H338" s="158">
        <v>134.404</v>
      </c>
      <c r="I338" s="159"/>
      <c r="L338" s="155"/>
      <c r="M338" s="160"/>
      <c r="T338" s="161"/>
      <c r="AT338" s="156" t="s">
        <v>255</v>
      </c>
      <c r="AU338" s="156" t="s">
        <v>86</v>
      </c>
      <c r="AV338" s="12" t="s">
        <v>86</v>
      </c>
      <c r="AW338" s="12" t="s">
        <v>33</v>
      </c>
      <c r="AX338" s="12" t="s">
        <v>84</v>
      </c>
      <c r="AY338" s="156" t="s">
        <v>146</v>
      </c>
    </row>
    <row r="339" spans="2:65" s="1" customFormat="1" ht="24.2" customHeight="1">
      <c r="B339" s="132"/>
      <c r="C339" s="133" t="s">
        <v>776</v>
      </c>
      <c r="D339" s="133" t="s">
        <v>149</v>
      </c>
      <c r="E339" s="134" t="s">
        <v>1031</v>
      </c>
      <c r="F339" s="135" t="s">
        <v>1032</v>
      </c>
      <c r="G339" s="136" t="s">
        <v>302</v>
      </c>
      <c r="H339" s="137">
        <v>1.8180000000000001</v>
      </c>
      <c r="I339" s="138"/>
      <c r="J339" s="139">
        <f>ROUND(I339*H339,2)</f>
        <v>0</v>
      </c>
      <c r="K339" s="140"/>
      <c r="L339" s="31"/>
      <c r="M339" s="141" t="s">
        <v>1</v>
      </c>
      <c r="N339" s="142" t="s">
        <v>41</v>
      </c>
      <c r="P339" s="143">
        <f>O339*H339</f>
        <v>0</v>
      </c>
      <c r="Q339" s="143">
        <v>0</v>
      </c>
      <c r="R339" s="143">
        <f>Q339*H339</f>
        <v>0</v>
      </c>
      <c r="S339" s="143">
        <v>0</v>
      </c>
      <c r="T339" s="144">
        <f>S339*H339</f>
        <v>0</v>
      </c>
      <c r="AR339" s="145" t="s">
        <v>313</v>
      </c>
      <c r="AT339" s="145" t="s">
        <v>149</v>
      </c>
      <c r="AU339" s="145" t="s">
        <v>86</v>
      </c>
      <c r="AY339" s="16" t="s">
        <v>146</v>
      </c>
      <c r="BE339" s="146">
        <f>IF(N339="základní",J339,0)</f>
        <v>0</v>
      </c>
      <c r="BF339" s="146">
        <f>IF(N339="snížená",J339,0)</f>
        <v>0</v>
      </c>
      <c r="BG339" s="146">
        <f>IF(N339="zákl. přenesená",J339,0)</f>
        <v>0</v>
      </c>
      <c r="BH339" s="146">
        <f>IF(N339="sníž. přenesená",J339,0)</f>
        <v>0</v>
      </c>
      <c r="BI339" s="146">
        <f>IF(N339="nulová",J339,0)</f>
        <v>0</v>
      </c>
      <c r="BJ339" s="16" t="s">
        <v>84</v>
      </c>
      <c r="BK339" s="146">
        <f>ROUND(I339*H339,2)</f>
        <v>0</v>
      </c>
      <c r="BL339" s="16" t="s">
        <v>313</v>
      </c>
      <c r="BM339" s="145" t="s">
        <v>1033</v>
      </c>
    </row>
    <row r="340" spans="2:65" s="1" customFormat="1">
      <c r="B340" s="31"/>
      <c r="D340" s="147" t="s">
        <v>155</v>
      </c>
      <c r="F340" s="148" t="s">
        <v>1032</v>
      </c>
      <c r="I340" s="149"/>
      <c r="L340" s="31"/>
      <c r="M340" s="152"/>
      <c r="N340" s="153"/>
      <c r="O340" s="153"/>
      <c r="P340" s="153"/>
      <c r="Q340" s="153"/>
      <c r="R340" s="153"/>
      <c r="S340" s="153"/>
      <c r="T340" s="154"/>
      <c r="AT340" s="16" t="s">
        <v>155</v>
      </c>
      <c r="AU340" s="16" t="s">
        <v>86</v>
      </c>
    </row>
    <row r="341" spans="2:65" s="1" customFormat="1" ht="6.95" customHeight="1">
      <c r="B341" s="43"/>
      <c r="C341" s="44"/>
      <c r="D341" s="44"/>
      <c r="E341" s="44"/>
      <c r="F341" s="44"/>
      <c r="G341" s="44"/>
      <c r="H341" s="44"/>
      <c r="I341" s="44"/>
      <c r="J341" s="44"/>
      <c r="K341" s="44"/>
      <c r="L341" s="31"/>
    </row>
  </sheetData>
  <autoFilter ref="C127:K340" xr:uid="{00000000-0009-0000-0000-000007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8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6" t="s">
        <v>107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hidden="1" customHeight="1">
      <c r="B4" s="19"/>
      <c r="D4" s="20" t="s">
        <v>117</v>
      </c>
      <c r="L4" s="19"/>
      <c r="M4" s="87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16.5" hidden="1" customHeight="1">
      <c r="B7" s="19"/>
      <c r="E7" s="225" t="str">
        <f>'Rekapitulace stavby'!K6</f>
        <v>Záchlumí - cesta od Valachu do České Rybné</v>
      </c>
      <c r="F7" s="226"/>
      <c r="G7" s="226"/>
      <c r="H7" s="226"/>
      <c r="L7" s="19"/>
    </row>
    <row r="8" spans="2:46" s="1" customFormat="1" ht="12" hidden="1" customHeight="1">
      <c r="B8" s="31"/>
      <c r="D8" s="26" t="s">
        <v>118</v>
      </c>
      <c r="L8" s="31"/>
    </row>
    <row r="9" spans="2:46" s="1" customFormat="1" ht="30" hidden="1" customHeight="1">
      <c r="B9" s="31"/>
      <c r="E9" s="191" t="s">
        <v>1034</v>
      </c>
      <c r="F9" s="227"/>
      <c r="G9" s="227"/>
      <c r="H9" s="227"/>
      <c r="L9" s="31"/>
    </row>
    <row r="10" spans="2:46" s="1" customFormat="1" hidden="1">
      <c r="B10" s="31"/>
      <c r="L10" s="31"/>
    </row>
    <row r="11" spans="2:46" s="1" customFormat="1" ht="12" hidden="1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hidden="1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2. 5. 2024</v>
      </c>
      <c r="L12" s="31"/>
    </row>
    <row r="13" spans="2:46" s="1" customFormat="1" ht="10.9" hidden="1" customHeight="1">
      <c r="B13" s="31"/>
      <c r="L13" s="31"/>
    </row>
    <row r="14" spans="2:46" s="1" customFormat="1" ht="12" hidden="1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hidden="1" customHeight="1">
      <c r="B15" s="31"/>
      <c r="E15" s="24" t="s">
        <v>21</v>
      </c>
      <c r="I15" s="26" t="s">
        <v>26</v>
      </c>
      <c r="J15" s="24" t="s">
        <v>1</v>
      </c>
      <c r="L15" s="31"/>
    </row>
    <row r="16" spans="2:46" s="1" customFormat="1" ht="6.95" hidden="1" customHeight="1">
      <c r="B16" s="31"/>
      <c r="L16" s="31"/>
    </row>
    <row r="17" spans="2:12" s="1" customFormat="1" ht="12" hidden="1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hidden="1" customHeight="1">
      <c r="B18" s="31"/>
      <c r="E18" s="228" t="str">
        <f>'Rekapitulace stavby'!E14</f>
        <v>Vyplň údaj</v>
      </c>
      <c r="F18" s="196"/>
      <c r="G18" s="196"/>
      <c r="H18" s="196"/>
      <c r="I18" s="26" t="s">
        <v>26</v>
      </c>
      <c r="J18" s="27" t="str">
        <f>'Rekapitulace stavby'!AN14</f>
        <v>Vyplň údaj</v>
      </c>
      <c r="L18" s="31"/>
    </row>
    <row r="19" spans="2:12" s="1" customFormat="1" ht="6.95" hidden="1" customHeight="1">
      <c r="B19" s="31"/>
      <c r="L19" s="31"/>
    </row>
    <row r="20" spans="2:12" s="1" customFormat="1" ht="12" hidden="1" customHeight="1">
      <c r="B20" s="31"/>
      <c r="D20" s="26" t="s">
        <v>29</v>
      </c>
      <c r="I20" s="26" t="s">
        <v>25</v>
      </c>
      <c r="J20" s="24" t="s">
        <v>1</v>
      </c>
      <c r="L20" s="31"/>
    </row>
    <row r="21" spans="2:12" s="1" customFormat="1" ht="18" hidden="1" customHeight="1">
      <c r="B21" s="31"/>
      <c r="E21" s="24" t="s">
        <v>120</v>
      </c>
      <c r="I21" s="26" t="s">
        <v>26</v>
      </c>
      <c r="J21" s="24" t="s">
        <v>1</v>
      </c>
      <c r="L21" s="31"/>
    </row>
    <row r="22" spans="2:12" s="1" customFormat="1" ht="6.95" hidden="1" customHeight="1">
      <c r="B22" s="31"/>
      <c r="L22" s="31"/>
    </row>
    <row r="23" spans="2:12" s="1" customFormat="1" ht="12" hidden="1" customHeight="1">
      <c r="B23" s="31"/>
      <c r="D23" s="26" t="s">
        <v>34</v>
      </c>
      <c r="I23" s="26" t="s">
        <v>25</v>
      </c>
      <c r="J23" s="24" t="s">
        <v>1</v>
      </c>
      <c r="L23" s="31"/>
    </row>
    <row r="24" spans="2:12" s="1" customFormat="1" ht="18" hidden="1" customHeight="1">
      <c r="B24" s="31"/>
      <c r="E24" s="24" t="s">
        <v>21</v>
      </c>
      <c r="I24" s="26" t="s">
        <v>26</v>
      </c>
      <c r="J24" s="24" t="s">
        <v>1</v>
      </c>
      <c r="L24" s="31"/>
    </row>
    <row r="25" spans="2:12" s="1" customFormat="1" ht="6.95" hidden="1" customHeight="1">
      <c r="B25" s="31"/>
      <c r="L25" s="31"/>
    </row>
    <row r="26" spans="2:12" s="1" customFormat="1" ht="12" hidden="1" customHeight="1">
      <c r="B26" s="31"/>
      <c r="D26" s="26" t="s">
        <v>35</v>
      </c>
      <c r="L26" s="31"/>
    </row>
    <row r="27" spans="2:12" s="7" customFormat="1" ht="16.5" hidden="1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hidden="1" customHeight="1">
      <c r="B28" s="31"/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hidden="1" customHeight="1">
      <c r="B30" s="31"/>
      <c r="D30" s="89" t="s">
        <v>36</v>
      </c>
      <c r="J30" s="65">
        <f>ROUND(J121, 2)</f>
        <v>0</v>
      </c>
      <c r="L30" s="31"/>
    </row>
    <row r="31" spans="2:12" s="1" customFormat="1" ht="6.95" hidden="1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hidden="1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hidden="1" customHeight="1">
      <c r="B33" s="31"/>
      <c r="D33" s="54" t="s">
        <v>40</v>
      </c>
      <c r="E33" s="26" t="s">
        <v>41</v>
      </c>
      <c r="F33" s="90">
        <f>ROUND((SUM(BE121:BE179)),  2)</f>
        <v>0</v>
      </c>
      <c r="I33" s="91">
        <v>0.21</v>
      </c>
      <c r="J33" s="90">
        <f>ROUND(((SUM(BE121:BE179))*I33),  2)</f>
        <v>0</v>
      </c>
      <c r="L33" s="31"/>
    </row>
    <row r="34" spans="2:12" s="1" customFormat="1" ht="14.45" hidden="1" customHeight="1">
      <c r="B34" s="31"/>
      <c r="E34" s="26" t="s">
        <v>42</v>
      </c>
      <c r="F34" s="90">
        <f>ROUND((SUM(BF121:BF179)),  2)</f>
        <v>0</v>
      </c>
      <c r="I34" s="91">
        <v>0.15</v>
      </c>
      <c r="J34" s="90">
        <f>ROUND(((SUM(BF121:BF179))*I34),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ROUND((SUM(BG121:BG179)),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ROUND((SUM(BH121:BH179)),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ROUND((SUM(BI121:BI179)),  2)</f>
        <v>0</v>
      </c>
      <c r="I37" s="91">
        <v>0</v>
      </c>
      <c r="J37" s="90">
        <f>0</f>
        <v>0</v>
      </c>
      <c r="L37" s="31"/>
    </row>
    <row r="38" spans="2:12" s="1" customFormat="1" ht="6.95" hidden="1" customHeight="1">
      <c r="B38" s="31"/>
      <c r="L38" s="31"/>
    </row>
    <row r="39" spans="2:12" s="1" customFormat="1" ht="25.35" hidden="1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hidden="1" customHeight="1">
      <c r="B40" s="31"/>
      <c r="L40" s="31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idden="1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idden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idden="1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Záchlumí - cesta od Valachu do České Rybné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118</v>
      </c>
      <c r="L86" s="31"/>
    </row>
    <row r="87" spans="2:47" s="1" customFormat="1" ht="30" customHeight="1">
      <c r="B87" s="31"/>
      <c r="E87" s="191" t="str">
        <f>E9</f>
        <v>SO 102.2 - Rámový propust v km 0,120 - Stavební úpravy mimo obvod pozemkových úprav (investor obec Záchlumí)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2. 5. 2024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>IDProjekt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122</v>
      </c>
      <c r="D94" s="92"/>
      <c r="E94" s="92"/>
      <c r="F94" s="92"/>
      <c r="G94" s="92"/>
      <c r="H94" s="92"/>
      <c r="I94" s="92"/>
      <c r="J94" s="101" t="s">
        <v>123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124</v>
      </c>
      <c r="J96" s="65">
        <f>J121</f>
        <v>0</v>
      </c>
      <c r="L96" s="31"/>
      <c r="AU96" s="16" t="s">
        <v>125</v>
      </c>
    </row>
    <row r="97" spans="2:12" s="8" customFormat="1" ht="24.95" customHeight="1">
      <c r="B97" s="103"/>
      <c r="D97" s="104" t="s">
        <v>227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228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230</v>
      </c>
      <c r="E99" s="109"/>
      <c r="F99" s="109"/>
      <c r="G99" s="109"/>
      <c r="H99" s="109"/>
      <c r="I99" s="109"/>
      <c r="J99" s="110">
        <f>J159</f>
        <v>0</v>
      </c>
      <c r="L99" s="107"/>
    </row>
    <row r="100" spans="2:12" s="9" customFormat="1" ht="19.899999999999999" customHeight="1">
      <c r="B100" s="107"/>
      <c r="D100" s="108" t="s">
        <v>231</v>
      </c>
      <c r="E100" s="109"/>
      <c r="F100" s="109"/>
      <c r="G100" s="109"/>
      <c r="H100" s="109"/>
      <c r="I100" s="109"/>
      <c r="J100" s="110">
        <f>J170</f>
        <v>0</v>
      </c>
      <c r="L100" s="107"/>
    </row>
    <row r="101" spans="2:12" s="9" customFormat="1" ht="19.899999999999999" customHeight="1">
      <c r="B101" s="107"/>
      <c r="D101" s="108" t="s">
        <v>235</v>
      </c>
      <c r="E101" s="109"/>
      <c r="F101" s="109"/>
      <c r="G101" s="109"/>
      <c r="H101" s="109"/>
      <c r="I101" s="109"/>
      <c r="J101" s="110">
        <f>J177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130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25" t="str">
        <f>E7</f>
        <v>Záchlumí - cesta od Valachu do České Rybné</v>
      </c>
      <c r="F111" s="226"/>
      <c r="G111" s="226"/>
      <c r="H111" s="226"/>
      <c r="L111" s="31"/>
    </row>
    <row r="112" spans="2:12" s="1" customFormat="1" ht="12" customHeight="1">
      <c r="B112" s="31"/>
      <c r="C112" s="26" t="s">
        <v>118</v>
      </c>
      <c r="L112" s="31"/>
    </row>
    <row r="113" spans="2:65" s="1" customFormat="1" ht="30" customHeight="1">
      <c r="B113" s="31"/>
      <c r="E113" s="191" t="str">
        <f>E9</f>
        <v>SO 102.2 - Rámový propust v km 0,120 - Stavební úpravy mimo obvod pozemkových úprav (investor obec Záchlumí)</v>
      </c>
      <c r="F113" s="227"/>
      <c r="G113" s="227"/>
      <c r="H113" s="227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 xml:space="preserve"> </v>
      </c>
      <c r="I115" s="26" t="s">
        <v>22</v>
      </c>
      <c r="J115" s="51" t="str">
        <f>IF(J12="","",J12)</f>
        <v>2. 5. 2024</v>
      </c>
      <c r="L115" s="31"/>
    </row>
    <row r="116" spans="2:65" s="1" customFormat="1" ht="6.95" customHeight="1">
      <c r="B116" s="31"/>
      <c r="L116" s="31"/>
    </row>
    <row r="117" spans="2:65" s="1" customFormat="1" ht="15.2" customHeight="1">
      <c r="B117" s="31"/>
      <c r="C117" s="26" t="s">
        <v>24</v>
      </c>
      <c r="F117" s="24" t="str">
        <f>E15</f>
        <v xml:space="preserve"> </v>
      </c>
      <c r="I117" s="26" t="s">
        <v>29</v>
      </c>
      <c r="J117" s="29" t="str">
        <f>E21</f>
        <v>IDProjekt s.r.o.</v>
      </c>
      <c r="L117" s="31"/>
    </row>
    <row r="118" spans="2:65" s="1" customFormat="1" ht="15.2" customHeight="1">
      <c r="B118" s="31"/>
      <c r="C118" s="26" t="s">
        <v>27</v>
      </c>
      <c r="F118" s="24" t="str">
        <f>IF(E18="","",E18)</f>
        <v>Vyplň údaj</v>
      </c>
      <c r="I118" s="26" t="s">
        <v>34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131</v>
      </c>
      <c r="D120" s="113" t="s">
        <v>61</v>
      </c>
      <c r="E120" s="113" t="s">
        <v>57</v>
      </c>
      <c r="F120" s="113" t="s">
        <v>58</v>
      </c>
      <c r="G120" s="113" t="s">
        <v>132</v>
      </c>
      <c r="H120" s="113" t="s">
        <v>133</v>
      </c>
      <c r="I120" s="113" t="s">
        <v>134</v>
      </c>
      <c r="J120" s="114" t="s">
        <v>123</v>
      </c>
      <c r="K120" s="115" t="s">
        <v>135</v>
      </c>
      <c r="L120" s="111"/>
      <c r="M120" s="58" t="s">
        <v>1</v>
      </c>
      <c r="N120" s="59" t="s">
        <v>40</v>
      </c>
      <c r="O120" s="59" t="s">
        <v>136</v>
      </c>
      <c r="P120" s="59" t="s">
        <v>137</v>
      </c>
      <c r="Q120" s="59" t="s">
        <v>138</v>
      </c>
      <c r="R120" s="59" t="s">
        <v>139</v>
      </c>
      <c r="S120" s="59" t="s">
        <v>140</v>
      </c>
      <c r="T120" s="60" t="s">
        <v>141</v>
      </c>
    </row>
    <row r="121" spans="2:65" s="1" customFormat="1" ht="22.9" customHeight="1">
      <c r="B121" s="31"/>
      <c r="C121" s="63" t="s">
        <v>142</v>
      </c>
      <c r="J121" s="116">
        <f>BK121</f>
        <v>0</v>
      </c>
      <c r="L121" s="31"/>
      <c r="M121" s="61"/>
      <c r="N121" s="52"/>
      <c r="O121" s="52"/>
      <c r="P121" s="117">
        <f>P122</f>
        <v>0</v>
      </c>
      <c r="Q121" s="52"/>
      <c r="R121" s="117">
        <f>R122</f>
        <v>85.370589600000002</v>
      </c>
      <c r="S121" s="52"/>
      <c r="T121" s="118">
        <f>T122</f>
        <v>0</v>
      </c>
      <c r="AT121" s="16" t="s">
        <v>75</v>
      </c>
      <c r="AU121" s="16" t="s">
        <v>125</v>
      </c>
      <c r="BK121" s="119">
        <f>BK122</f>
        <v>0</v>
      </c>
    </row>
    <row r="122" spans="2:65" s="11" customFormat="1" ht="25.9" customHeight="1">
      <c r="B122" s="120"/>
      <c r="D122" s="121" t="s">
        <v>75</v>
      </c>
      <c r="E122" s="122" t="s">
        <v>236</v>
      </c>
      <c r="F122" s="122" t="s">
        <v>237</v>
      </c>
      <c r="I122" s="123"/>
      <c r="J122" s="124">
        <f>BK122</f>
        <v>0</v>
      </c>
      <c r="L122" s="120"/>
      <c r="M122" s="125"/>
      <c r="P122" s="126">
        <f>P123+P159+P170+P177</f>
        <v>0</v>
      </c>
      <c r="R122" s="126">
        <f>R123+R159+R170+R177</f>
        <v>85.370589600000002</v>
      </c>
      <c r="T122" s="127">
        <f>T123+T159+T170+T177</f>
        <v>0</v>
      </c>
      <c r="AR122" s="121" t="s">
        <v>84</v>
      </c>
      <c r="AT122" s="128" t="s">
        <v>75</v>
      </c>
      <c r="AU122" s="128" t="s">
        <v>76</v>
      </c>
      <c r="AY122" s="121" t="s">
        <v>146</v>
      </c>
      <c r="BK122" s="129">
        <f>BK123+BK159+BK170+BK177</f>
        <v>0</v>
      </c>
    </row>
    <row r="123" spans="2:65" s="11" customFormat="1" ht="22.9" customHeight="1">
      <c r="B123" s="120"/>
      <c r="D123" s="121" t="s">
        <v>75</v>
      </c>
      <c r="E123" s="130" t="s">
        <v>84</v>
      </c>
      <c r="F123" s="130" t="s">
        <v>238</v>
      </c>
      <c r="I123" s="123"/>
      <c r="J123" s="131">
        <f>BK123</f>
        <v>0</v>
      </c>
      <c r="L123" s="120"/>
      <c r="M123" s="125"/>
      <c r="P123" s="126">
        <f>SUM(P124:P158)</f>
        <v>0</v>
      </c>
      <c r="R123" s="126">
        <f>SUM(R124:R158)</f>
        <v>7.1999999999999994E-4</v>
      </c>
      <c r="T123" s="127">
        <f>SUM(T124:T158)</f>
        <v>0</v>
      </c>
      <c r="AR123" s="121" t="s">
        <v>84</v>
      </c>
      <c r="AT123" s="128" t="s">
        <v>75</v>
      </c>
      <c r="AU123" s="128" t="s">
        <v>84</v>
      </c>
      <c r="AY123" s="121" t="s">
        <v>146</v>
      </c>
      <c r="BK123" s="129">
        <f>SUM(BK124:BK158)</f>
        <v>0</v>
      </c>
    </row>
    <row r="124" spans="2:65" s="1" customFormat="1" ht="24.2" customHeight="1">
      <c r="B124" s="132"/>
      <c r="C124" s="133" t="s">
        <v>84</v>
      </c>
      <c r="D124" s="133" t="s">
        <v>149</v>
      </c>
      <c r="E124" s="134" t="s">
        <v>820</v>
      </c>
      <c r="F124" s="135" t="s">
        <v>821</v>
      </c>
      <c r="G124" s="136" t="s">
        <v>241</v>
      </c>
      <c r="H124" s="137">
        <v>36</v>
      </c>
      <c r="I124" s="138"/>
      <c r="J124" s="139">
        <f>ROUND(I124*H124,2)</f>
        <v>0</v>
      </c>
      <c r="K124" s="140"/>
      <c r="L124" s="31"/>
      <c r="M124" s="141" t="s">
        <v>1</v>
      </c>
      <c r="N124" s="142" t="s">
        <v>41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167</v>
      </c>
      <c r="AT124" s="145" t="s">
        <v>149</v>
      </c>
      <c r="AU124" s="145" t="s">
        <v>86</v>
      </c>
      <c r="AY124" s="16" t="s">
        <v>146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84</v>
      </c>
      <c r="BK124" s="146">
        <f>ROUND(I124*H124,2)</f>
        <v>0</v>
      </c>
      <c r="BL124" s="16" t="s">
        <v>167</v>
      </c>
      <c r="BM124" s="145" t="s">
        <v>1035</v>
      </c>
    </row>
    <row r="125" spans="2:65" s="1" customFormat="1">
      <c r="B125" s="31"/>
      <c r="D125" s="147" t="s">
        <v>155</v>
      </c>
      <c r="F125" s="148" t="s">
        <v>821</v>
      </c>
      <c r="I125" s="149"/>
      <c r="L125" s="31"/>
      <c r="M125" s="150"/>
      <c r="T125" s="55"/>
      <c r="AT125" s="16" t="s">
        <v>155</v>
      </c>
      <c r="AU125" s="16" t="s">
        <v>86</v>
      </c>
    </row>
    <row r="126" spans="2:65" s="1" customFormat="1">
      <c r="B126" s="31"/>
      <c r="D126" s="147" t="s">
        <v>156</v>
      </c>
      <c r="F126" s="151" t="s">
        <v>260</v>
      </c>
      <c r="I126" s="149"/>
      <c r="L126" s="31"/>
      <c r="M126" s="150"/>
      <c r="T126" s="55"/>
      <c r="AT126" s="16" t="s">
        <v>156</v>
      </c>
      <c r="AU126" s="16" t="s">
        <v>86</v>
      </c>
    </row>
    <row r="127" spans="2:65" s="1" customFormat="1" ht="33" customHeight="1">
      <c r="B127" s="132"/>
      <c r="C127" s="133" t="s">
        <v>86</v>
      </c>
      <c r="D127" s="133" t="s">
        <v>149</v>
      </c>
      <c r="E127" s="134" t="s">
        <v>831</v>
      </c>
      <c r="F127" s="135" t="s">
        <v>832</v>
      </c>
      <c r="G127" s="136" t="s">
        <v>263</v>
      </c>
      <c r="H127" s="137">
        <v>5.4</v>
      </c>
      <c r="I127" s="138"/>
      <c r="J127" s="139">
        <f>ROUND(I127*H127,2)</f>
        <v>0</v>
      </c>
      <c r="K127" s="140"/>
      <c r="L127" s="31"/>
      <c r="M127" s="141" t="s">
        <v>1</v>
      </c>
      <c r="N127" s="142" t="s">
        <v>41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167</v>
      </c>
      <c r="AT127" s="145" t="s">
        <v>149</v>
      </c>
      <c r="AU127" s="145" t="s">
        <v>86</v>
      </c>
      <c r="AY127" s="16" t="s">
        <v>146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84</v>
      </c>
      <c r="BK127" s="146">
        <f>ROUND(I127*H127,2)</f>
        <v>0</v>
      </c>
      <c r="BL127" s="16" t="s">
        <v>167</v>
      </c>
      <c r="BM127" s="145" t="s">
        <v>1036</v>
      </c>
    </row>
    <row r="128" spans="2:65" s="1" customFormat="1">
      <c r="B128" s="31"/>
      <c r="D128" s="147" t="s">
        <v>155</v>
      </c>
      <c r="F128" s="148" t="s">
        <v>832</v>
      </c>
      <c r="I128" s="149"/>
      <c r="L128" s="31"/>
      <c r="M128" s="150"/>
      <c r="T128" s="55"/>
      <c r="AT128" s="16" t="s">
        <v>155</v>
      </c>
      <c r="AU128" s="16" t="s">
        <v>86</v>
      </c>
    </row>
    <row r="129" spans="2:65" s="1" customFormat="1">
      <c r="B129" s="31"/>
      <c r="D129" s="147" t="s">
        <v>156</v>
      </c>
      <c r="F129" s="151" t="s">
        <v>537</v>
      </c>
      <c r="I129" s="149"/>
      <c r="L129" s="31"/>
      <c r="M129" s="150"/>
      <c r="T129" s="55"/>
      <c r="AT129" s="16" t="s">
        <v>156</v>
      </c>
      <c r="AU129" s="16" t="s">
        <v>86</v>
      </c>
    </row>
    <row r="130" spans="2:65" s="12" customFormat="1">
      <c r="B130" s="155"/>
      <c r="D130" s="147" t="s">
        <v>255</v>
      </c>
      <c r="E130" s="156" t="s">
        <v>1</v>
      </c>
      <c r="F130" s="157" t="s">
        <v>1037</v>
      </c>
      <c r="H130" s="158">
        <v>5.4</v>
      </c>
      <c r="I130" s="159"/>
      <c r="L130" s="155"/>
      <c r="M130" s="160"/>
      <c r="T130" s="161"/>
      <c r="AT130" s="156" t="s">
        <v>255</v>
      </c>
      <c r="AU130" s="156" t="s">
        <v>86</v>
      </c>
      <c r="AV130" s="12" t="s">
        <v>86</v>
      </c>
      <c r="AW130" s="12" t="s">
        <v>33</v>
      </c>
      <c r="AX130" s="12" t="s">
        <v>84</v>
      </c>
      <c r="AY130" s="156" t="s">
        <v>146</v>
      </c>
    </row>
    <row r="131" spans="2:65" s="1" customFormat="1" ht="33" customHeight="1">
      <c r="B131" s="132"/>
      <c r="C131" s="133" t="s">
        <v>162</v>
      </c>
      <c r="D131" s="133" t="s">
        <v>149</v>
      </c>
      <c r="E131" s="134" t="s">
        <v>836</v>
      </c>
      <c r="F131" s="135" t="s">
        <v>837</v>
      </c>
      <c r="G131" s="136" t="s">
        <v>263</v>
      </c>
      <c r="H131" s="137">
        <v>57.2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41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167</v>
      </c>
      <c r="AT131" s="145" t="s">
        <v>149</v>
      </c>
      <c r="AU131" s="145" t="s">
        <v>86</v>
      </c>
      <c r="AY131" s="16" t="s">
        <v>146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84</v>
      </c>
      <c r="BK131" s="146">
        <f>ROUND(I131*H131,2)</f>
        <v>0</v>
      </c>
      <c r="BL131" s="16" t="s">
        <v>167</v>
      </c>
      <c r="BM131" s="145" t="s">
        <v>1038</v>
      </c>
    </row>
    <row r="132" spans="2:65" s="1" customFormat="1">
      <c r="B132" s="31"/>
      <c r="D132" s="147" t="s">
        <v>155</v>
      </c>
      <c r="F132" s="148" t="s">
        <v>837</v>
      </c>
      <c r="I132" s="149"/>
      <c r="L132" s="31"/>
      <c r="M132" s="150"/>
      <c r="T132" s="55"/>
      <c r="AT132" s="16" t="s">
        <v>155</v>
      </c>
      <c r="AU132" s="16" t="s">
        <v>86</v>
      </c>
    </row>
    <row r="133" spans="2:65" s="12" customFormat="1">
      <c r="B133" s="155"/>
      <c r="D133" s="147" t="s">
        <v>255</v>
      </c>
      <c r="E133" s="156" t="s">
        <v>1</v>
      </c>
      <c r="F133" s="157" t="s">
        <v>1039</v>
      </c>
      <c r="H133" s="158">
        <v>57.2</v>
      </c>
      <c r="I133" s="159"/>
      <c r="L133" s="155"/>
      <c r="M133" s="160"/>
      <c r="T133" s="161"/>
      <c r="AT133" s="156" t="s">
        <v>255</v>
      </c>
      <c r="AU133" s="156" t="s">
        <v>86</v>
      </c>
      <c r="AV133" s="12" t="s">
        <v>86</v>
      </c>
      <c r="AW133" s="12" t="s">
        <v>33</v>
      </c>
      <c r="AX133" s="12" t="s">
        <v>84</v>
      </c>
      <c r="AY133" s="156" t="s">
        <v>146</v>
      </c>
    </row>
    <row r="134" spans="2:65" s="1" customFormat="1" ht="33" customHeight="1">
      <c r="B134" s="132"/>
      <c r="C134" s="133" t="s">
        <v>167</v>
      </c>
      <c r="D134" s="133" t="s">
        <v>149</v>
      </c>
      <c r="E134" s="134" t="s">
        <v>272</v>
      </c>
      <c r="F134" s="135" t="s">
        <v>273</v>
      </c>
      <c r="G134" s="136" t="s">
        <v>263</v>
      </c>
      <c r="H134" s="137">
        <v>2.16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41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167</v>
      </c>
      <c r="AT134" s="145" t="s">
        <v>149</v>
      </c>
      <c r="AU134" s="145" t="s">
        <v>86</v>
      </c>
      <c r="AY134" s="16" t="s">
        <v>146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84</v>
      </c>
      <c r="BK134" s="146">
        <f>ROUND(I134*H134,2)</f>
        <v>0</v>
      </c>
      <c r="BL134" s="16" t="s">
        <v>167</v>
      </c>
      <c r="BM134" s="145" t="s">
        <v>1040</v>
      </c>
    </row>
    <row r="135" spans="2:65" s="1" customFormat="1">
      <c r="B135" s="31"/>
      <c r="D135" s="147" t="s">
        <v>155</v>
      </c>
      <c r="F135" s="148" t="s">
        <v>273</v>
      </c>
      <c r="I135" s="149"/>
      <c r="L135" s="31"/>
      <c r="M135" s="150"/>
      <c r="T135" s="55"/>
      <c r="AT135" s="16" t="s">
        <v>155</v>
      </c>
      <c r="AU135" s="16" t="s">
        <v>86</v>
      </c>
    </row>
    <row r="136" spans="2:65" s="1" customFormat="1">
      <c r="B136" s="31"/>
      <c r="D136" s="147" t="s">
        <v>156</v>
      </c>
      <c r="F136" s="151" t="s">
        <v>1041</v>
      </c>
      <c r="I136" s="149"/>
      <c r="L136" s="31"/>
      <c r="M136" s="150"/>
      <c r="T136" s="55"/>
      <c r="AT136" s="16" t="s">
        <v>156</v>
      </c>
      <c r="AU136" s="16" t="s">
        <v>86</v>
      </c>
    </row>
    <row r="137" spans="2:65" s="1" customFormat="1" ht="37.9" customHeight="1">
      <c r="B137" s="132"/>
      <c r="C137" s="133" t="s">
        <v>145</v>
      </c>
      <c r="D137" s="133" t="s">
        <v>149</v>
      </c>
      <c r="E137" s="134" t="s">
        <v>290</v>
      </c>
      <c r="F137" s="135" t="s">
        <v>291</v>
      </c>
      <c r="G137" s="136" t="s">
        <v>263</v>
      </c>
      <c r="H137" s="137">
        <v>59.36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41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167</v>
      </c>
      <c r="AT137" s="145" t="s">
        <v>149</v>
      </c>
      <c r="AU137" s="145" t="s">
        <v>86</v>
      </c>
      <c r="AY137" s="16" t="s">
        <v>146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84</v>
      </c>
      <c r="BK137" s="146">
        <f>ROUND(I137*H137,2)</f>
        <v>0</v>
      </c>
      <c r="BL137" s="16" t="s">
        <v>167</v>
      </c>
      <c r="BM137" s="145" t="s">
        <v>1042</v>
      </c>
    </row>
    <row r="138" spans="2:65" s="1" customFormat="1">
      <c r="B138" s="31"/>
      <c r="D138" s="147" t="s">
        <v>155</v>
      </c>
      <c r="F138" s="148" t="s">
        <v>291</v>
      </c>
      <c r="I138" s="149"/>
      <c r="L138" s="31"/>
      <c r="M138" s="150"/>
      <c r="T138" s="55"/>
      <c r="AT138" s="16" t="s">
        <v>155</v>
      </c>
      <c r="AU138" s="16" t="s">
        <v>86</v>
      </c>
    </row>
    <row r="139" spans="2:65" s="12" customFormat="1">
      <c r="B139" s="155"/>
      <c r="D139" s="147" t="s">
        <v>255</v>
      </c>
      <c r="E139" s="156" t="s">
        <v>1</v>
      </c>
      <c r="F139" s="157" t="s">
        <v>1043</v>
      </c>
      <c r="H139" s="158">
        <v>59.36</v>
      </c>
      <c r="I139" s="159"/>
      <c r="L139" s="155"/>
      <c r="M139" s="160"/>
      <c r="T139" s="161"/>
      <c r="AT139" s="156" t="s">
        <v>255</v>
      </c>
      <c r="AU139" s="156" t="s">
        <v>86</v>
      </c>
      <c r="AV139" s="12" t="s">
        <v>86</v>
      </c>
      <c r="AW139" s="12" t="s">
        <v>33</v>
      </c>
      <c r="AX139" s="12" t="s">
        <v>84</v>
      </c>
      <c r="AY139" s="156" t="s">
        <v>146</v>
      </c>
    </row>
    <row r="140" spans="2:65" s="1" customFormat="1" ht="37.9" customHeight="1">
      <c r="B140" s="132"/>
      <c r="C140" s="133" t="s">
        <v>176</v>
      </c>
      <c r="D140" s="133" t="s">
        <v>149</v>
      </c>
      <c r="E140" s="134" t="s">
        <v>295</v>
      </c>
      <c r="F140" s="135" t="s">
        <v>296</v>
      </c>
      <c r="G140" s="136" t="s">
        <v>263</v>
      </c>
      <c r="H140" s="137">
        <v>296.8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41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167</v>
      </c>
      <c r="AT140" s="145" t="s">
        <v>149</v>
      </c>
      <c r="AU140" s="145" t="s">
        <v>86</v>
      </c>
      <c r="AY140" s="16" t="s">
        <v>146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84</v>
      </c>
      <c r="BK140" s="146">
        <f>ROUND(I140*H140,2)</f>
        <v>0</v>
      </c>
      <c r="BL140" s="16" t="s">
        <v>167</v>
      </c>
      <c r="BM140" s="145" t="s">
        <v>1044</v>
      </c>
    </row>
    <row r="141" spans="2:65" s="1" customFormat="1">
      <c r="B141" s="31"/>
      <c r="D141" s="147" t="s">
        <v>155</v>
      </c>
      <c r="F141" s="148" t="s">
        <v>296</v>
      </c>
      <c r="I141" s="149"/>
      <c r="L141" s="31"/>
      <c r="M141" s="150"/>
      <c r="T141" s="55"/>
      <c r="AT141" s="16" t="s">
        <v>155</v>
      </c>
      <c r="AU141" s="16" t="s">
        <v>86</v>
      </c>
    </row>
    <row r="142" spans="2:65" s="12" customFormat="1">
      <c r="B142" s="155"/>
      <c r="D142" s="147" t="s">
        <v>255</v>
      </c>
      <c r="E142" s="156" t="s">
        <v>1</v>
      </c>
      <c r="F142" s="157" t="s">
        <v>1045</v>
      </c>
      <c r="H142" s="158">
        <v>296.8</v>
      </c>
      <c r="I142" s="159"/>
      <c r="L142" s="155"/>
      <c r="M142" s="160"/>
      <c r="T142" s="161"/>
      <c r="AT142" s="156" t="s">
        <v>255</v>
      </c>
      <c r="AU142" s="156" t="s">
        <v>86</v>
      </c>
      <c r="AV142" s="12" t="s">
        <v>86</v>
      </c>
      <c r="AW142" s="12" t="s">
        <v>33</v>
      </c>
      <c r="AX142" s="12" t="s">
        <v>84</v>
      </c>
      <c r="AY142" s="156" t="s">
        <v>146</v>
      </c>
    </row>
    <row r="143" spans="2:65" s="1" customFormat="1" ht="33" customHeight="1">
      <c r="B143" s="132"/>
      <c r="C143" s="133" t="s">
        <v>181</v>
      </c>
      <c r="D143" s="133" t="s">
        <v>149</v>
      </c>
      <c r="E143" s="134" t="s">
        <v>300</v>
      </c>
      <c r="F143" s="135" t="s">
        <v>301</v>
      </c>
      <c r="G143" s="136" t="s">
        <v>302</v>
      </c>
      <c r="H143" s="137">
        <v>118.72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41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167</v>
      </c>
      <c r="AT143" s="145" t="s">
        <v>149</v>
      </c>
      <c r="AU143" s="145" t="s">
        <v>86</v>
      </c>
      <c r="AY143" s="16" t="s">
        <v>146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84</v>
      </c>
      <c r="BK143" s="146">
        <f>ROUND(I143*H143,2)</f>
        <v>0</v>
      </c>
      <c r="BL143" s="16" t="s">
        <v>167</v>
      </c>
      <c r="BM143" s="145" t="s">
        <v>1046</v>
      </c>
    </row>
    <row r="144" spans="2:65" s="1" customFormat="1">
      <c r="B144" s="31"/>
      <c r="D144" s="147" t="s">
        <v>155</v>
      </c>
      <c r="F144" s="148" t="s">
        <v>301</v>
      </c>
      <c r="I144" s="149"/>
      <c r="L144" s="31"/>
      <c r="M144" s="150"/>
      <c r="T144" s="55"/>
      <c r="AT144" s="16" t="s">
        <v>155</v>
      </c>
      <c r="AU144" s="16" t="s">
        <v>86</v>
      </c>
    </row>
    <row r="145" spans="2:65" s="1" customFormat="1">
      <c r="B145" s="31"/>
      <c r="D145" s="147" t="s">
        <v>156</v>
      </c>
      <c r="F145" s="151" t="s">
        <v>1047</v>
      </c>
      <c r="I145" s="149"/>
      <c r="L145" s="31"/>
      <c r="M145" s="150"/>
      <c r="T145" s="55"/>
      <c r="AT145" s="16" t="s">
        <v>156</v>
      </c>
      <c r="AU145" s="16" t="s">
        <v>86</v>
      </c>
    </row>
    <row r="146" spans="2:65" s="12" customFormat="1">
      <c r="B146" s="155"/>
      <c r="D146" s="147" t="s">
        <v>255</v>
      </c>
      <c r="E146" s="156" t="s">
        <v>1</v>
      </c>
      <c r="F146" s="157" t="s">
        <v>1048</v>
      </c>
      <c r="H146" s="158">
        <v>118.72</v>
      </c>
      <c r="I146" s="159"/>
      <c r="L146" s="155"/>
      <c r="M146" s="160"/>
      <c r="T146" s="161"/>
      <c r="AT146" s="156" t="s">
        <v>255</v>
      </c>
      <c r="AU146" s="156" t="s">
        <v>86</v>
      </c>
      <c r="AV146" s="12" t="s">
        <v>86</v>
      </c>
      <c r="AW146" s="12" t="s">
        <v>33</v>
      </c>
      <c r="AX146" s="12" t="s">
        <v>84</v>
      </c>
      <c r="AY146" s="156" t="s">
        <v>146</v>
      </c>
    </row>
    <row r="147" spans="2:65" s="1" customFormat="1" ht="16.5" customHeight="1">
      <c r="B147" s="132"/>
      <c r="C147" s="133" t="s">
        <v>188</v>
      </c>
      <c r="D147" s="133" t="s">
        <v>149</v>
      </c>
      <c r="E147" s="134" t="s">
        <v>309</v>
      </c>
      <c r="F147" s="135" t="s">
        <v>310</v>
      </c>
      <c r="G147" s="136" t="s">
        <v>263</v>
      </c>
      <c r="H147" s="137">
        <v>64.760000000000005</v>
      </c>
      <c r="I147" s="138"/>
      <c r="J147" s="139">
        <f>ROUND(I147*H147,2)</f>
        <v>0</v>
      </c>
      <c r="K147" s="140"/>
      <c r="L147" s="31"/>
      <c r="M147" s="141" t="s">
        <v>1</v>
      </c>
      <c r="N147" s="142" t="s">
        <v>41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167</v>
      </c>
      <c r="AT147" s="145" t="s">
        <v>149</v>
      </c>
      <c r="AU147" s="145" t="s">
        <v>86</v>
      </c>
      <c r="AY147" s="16" t="s">
        <v>146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84</v>
      </c>
      <c r="BK147" s="146">
        <f>ROUND(I147*H147,2)</f>
        <v>0</v>
      </c>
      <c r="BL147" s="16" t="s">
        <v>167</v>
      </c>
      <c r="BM147" s="145" t="s">
        <v>1049</v>
      </c>
    </row>
    <row r="148" spans="2:65" s="1" customFormat="1">
      <c r="B148" s="31"/>
      <c r="D148" s="147" t="s">
        <v>155</v>
      </c>
      <c r="F148" s="148" t="s">
        <v>310</v>
      </c>
      <c r="I148" s="149"/>
      <c r="L148" s="31"/>
      <c r="M148" s="150"/>
      <c r="T148" s="55"/>
      <c r="AT148" s="16" t="s">
        <v>155</v>
      </c>
      <c r="AU148" s="16" t="s">
        <v>86</v>
      </c>
    </row>
    <row r="149" spans="2:65" s="1" customFormat="1" ht="33" customHeight="1">
      <c r="B149" s="132"/>
      <c r="C149" s="133" t="s">
        <v>195</v>
      </c>
      <c r="D149" s="133" t="s">
        <v>149</v>
      </c>
      <c r="E149" s="134" t="s">
        <v>866</v>
      </c>
      <c r="F149" s="135" t="s">
        <v>867</v>
      </c>
      <c r="G149" s="136" t="s">
        <v>241</v>
      </c>
      <c r="H149" s="137">
        <v>36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41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167</v>
      </c>
      <c r="AT149" s="145" t="s">
        <v>149</v>
      </c>
      <c r="AU149" s="145" t="s">
        <v>86</v>
      </c>
      <c r="AY149" s="16" t="s">
        <v>146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84</v>
      </c>
      <c r="BK149" s="146">
        <f>ROUND(I149*H149,2)</f>
        <v>0</v>
      </c>
      <c r="BL149" s="16" t="s">
        <v>167</v>
      </c>
      <c r="BM149" s="145" t="s">
        <v>1050</v>
      </c>
    </row>
    <row r="150" spans="2:65" s="1" customFormat="1">
      <c r="B150" s="31"/>
      <c r="D150" s="147" t="s">
        <v>155</v>
      </c>
      <c r="F150" s="148" t="s">
        <v>867</v>
      </c>
      <c r="I150" s="149"/>
      <c r="L150" s="31"/>
      <c r="M150" s="150"/>
      <c r="T150" s="55"/>
      <c r="AT150" s="16" t="s">
        <v>155</v>
      </c>
      <c r="AU150" s="16" t="s">
        <v>86</v>
      </c>
    </row>
    <row r="151" spans="2:65" s="1" customFormat="1">
      <c r="B151" s="31"/>
      <c r="D151" s="147" t="s">
        <v>156</v>
      </c>
      <c r="F151" s="151" t="s">
        <v>1051</v>
      </c>
      <c r="I151" s="149"/>
      <c r="L151" s="31"/>
      <c r="M151" s="150"/>
      <c r="T151" s="55"/>
      <c r="AT151" s="16" t="s">
        <v>156</v>
      </c>
      <c r="AU151" s="16" t="s">
        <v>86</v>
      </c>
    </row>
    <row r="152" spans="2:65" s="1" customFormat="1" ht="24.2" customHeight="1">
      <c r="B152" s="132"/>
      <c r="C152" s="133" t="s">
        <v>219</v>
      </c>
      <c r="D152" s="133" t="s">
        <v>149</v>
      </c>
      <c r="E152" s="134" t="s">
        <v>871</v>
      </c>
      <c r="F152" s="135" t="s">
        <v>872</v>
      </c>
      <c r="G152" s="136" t="s">
        <v>241</v>
      </c>
      <c r="H152" s="137">
        <v>36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41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167</v>
      </c>
      <c r="AT152" s="145" t="s">
        <v>149</v>
      </c>
      <c r="AU152" s="145" t="s">
        <v>86</v>
      </c>
      <c r="AY152" s="16" t="s">
        <v>146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84</v>
      </c>
      <c r="BK152" s="146">
        <f>ROUND(I152*H152,2)</f>
        <v>0</v>
      </c>
      <c r="BL152" s="16" t="s">
        <v>167</v>
      </c>
      <c r="BM152" s="145" t="s">
        <v>1052</v>
      </c>
    </row>
    <row r="153" spans="2:65" s="1" customFormat="1">
      <c r="B153" s="31"/>
      <c r="D153" s="147" t="s">
        <v>155</v>
      </c>
      <c r="F153" s="148" t="s">
        <v>872</v>
      </c>
      <c r="I153" s="149"/>
      <c r="L153" s="31"/>
      <c r="M153" s="150"/>
      <c r="T153" s="55"/>
      <c r="AT153" s="16" t="s">
        <v>155</v>
      </c>
      <c r="AU153" s="16" t="s">
        <v>86</v>
      </c>
    </row>
    <row r="154" spans="2:65" s="1" customFormat="1" ht="16.5" customHeight="1">
      <c r="B154" s="132"/>
      <c r="C154" s="169" t="s">
        <v>221</v>
      </c>
      <c r="D154" s="169" t="s">
        <v>320</v>
      </c>
      <c r="E154" s="170" t="s">
        <v>349</v>
      </c>
      <c r="F154" s="171" t="s">
        <v>350</v>
      </c>
      <c r="G154" s="172" t="s">
        <v>351</v>
      </c>
      <c r="H154" s="173">
        <v>0.72</v>
      </c>
      <c r="I154" s="174"/>
      <c r="J154" s="175">
        <f>ROUND(I154*H154,2)</f>
        <v>0</v>
      </c>
      <c r="K154" s="176"/>
      <c r="L154" s="177"/>
      <c r="M154" s="178" t="s">
        <v>1</v>
      </c>
      <c r="N154" s="179" t="s">
        <v>41</v>
      </c>
      <c r="P154" s="143">
        <f>O154*H154</f>
        <v>0</v>
      </c>
      <c r="Q154" s="143">
        <v>1E-3</v>
      </c>
      <c r="R154" s="143">
        <f>Q154*H154</f>
        <v>7.1999999999999994E-4</v>
      </c>
      <c r="S154" s="143">
        <v>0</v>
      </c>
      <c r="T154" s="144">
        <f>S154*H154</f>
        <v>0</v>
      </c>
      <c r="AR154" s="145" t="s">
        <v>188</v>
      </c>
      <c r="AT154" s="145" t="s">
        <v>320</v>
      </c>
      <c r="AU154" s="145" t="s">
        <v>86</v>
      </c>
      <c r="AY154" s="16" t="s">
        <v>146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84</v>
      </c>
      <c r="BK154" s="146">
        <f>ROUND(I154*H154,2)</f>
        <v>0</v>
      </c>
      <c r="BL154" s="16" t="s">
        <v>167</v>
      </c>
      <c r="BM154" s="145" t="s">
        <v>1053</v>
      </c>
    </row>
    <row r="155" spans="2:65" s="1" customFormat="1">
      <c r="B155" s="31"/>
      <c r="D155" s="147" t="s">
        <v>155</v>
      </c>
      <c r="F155" s="148" t="s">
        <v>350</v>
      </c>
      <c r="I155" s="149"/>
      <c r="L155" s="31"/>
      <c r="M155" s="150"/>
      <c r="T155" s="55"/>
      <c r="AT155" s="16" t="s">
        <v>155</v>
      </c>
      <c r="AU155" s="16" t="s">
        <v>86</v>
      </c>
    </row>
    <row r="156" spans="2:65" s="12" customFormat="1">
      <c r="B156" s="155"/>
      <c r="D156" s="147" t="s">
        <v>255</v>
      </c>
      <c r="E156" s="156" t="s">
        <v>1</v>
      </c>
      <c r="F156" s="157" t="s">
        <v>1054</v>
      </c>
      <c r="H156" s="158">
        <v>0.72</v>
      </c>
      <c r="I156" s="159"/>
      <c r="L156" s="155"/>
      <c r="M156" s="160"/>
      <c r="T156" s="161"/>
      <c r="AT156" s="156" t="s">
        <v>255</v>
      </c>
      <c r="AU156" s="156" t="s">
        <v>86</v>
      </c>
      <c r="AV156" s="12" t="s">
        <v>86</v>
      </c>
      <c r="AW156" s="12" t="s">
        <v>33</v>
      </c>
      <c r="AX156" s="12" t="s">
        <v>84</v>
      </c>
      <c r="AY156" s="156" t="s">
        <v>146</v>
      </c>
    </row>
    <row r="157" spans="2:65" s="1" customFormat="1" ht="21.75" customHeight="1">
      <c r="B157" s="132"/>
      <c r="C157" s="133" t="s">
        <v>289</v>
      </c>
      <c r="D157" s="133" t="s">
        <v>149</v>
      </c>
      <c r="E157" s="134" t="s">
        <v>386</v>
      </c>
      <c r="F157" s="135" t="s">
        <v>387</v>
      </c>
      <c r="G157" s="136" t="s">
        <v>241</v>
      </c>
      <c r="H157" s="137">
        <v>36</v>
      </c>
      <c r="I157" s="138"/>
      <c r="J157" s="139">
        <f>ROUND(I157*H157,2)</f>
        <v>0</v>
      </c>
      <c r="K157" s="140"/>
      <c r="L157" s="31"/>
      <c r="M157" s="141" t="s">
        <v>1</v>
      </c>
      <c r="N157" s="142" t="s">
        <v>41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167</v>
      </c>
      <c r="AT157" s="145" t="s">
        <v>149</v>
      </c>
      <c r="AU157" s="145" t="s">
        <v>86</v>
      </c>
      <c r="AY157" s="16" t="s">
        <v>146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6" t="s">
        <v>84</v>
      </c>
      <c r="BK157" s="146">
        <f>ROUND(I157*H157,2)</f>
        <v>0</v>
      </c>
      <c r="BL157" s="16" t="s">
        <v>167</v>
      </c>
      <c r="BM157" s="145" t="s">
        <v>1055</v>
      </c>
    </row>
    <row r="158" spans="2:65" s="1" customFormat="1">
      <c r="B158" s="31"/>
      <c r="D158" s="147" t="s">
        <v>155</v>
      </c>
      <c r="F158" s="148" t="s">
        <v>387</v>
      </c>
      <c r="I158" s="149"/>
      <c r="L158" s="31"/>
      <c r="M158" s="150"/>
      <c r="T158" s="55"/>
      <c r="AT158" s="16" t="s">
        <v>155</v>
      </c>
      <c r="AU158" s="16" t="s">
        <v>86</v>
      </c>
    </row>
    <row r="159" spans="2:65" s="11" customFormat="1" ht="22.9" customHeight="1">
      <c r="B159" s="120"/>
      <c r="D159" s="121" t="s">
        <v>75</v>
      </c>
      <c r="E159" s="130" t="s">
        <v>167</v>
      </c>
      <c r="F159" s="130" t="s">
        <v>391</v>
      </c>
      <c r="I159" s="123"/>
      <c r="J159" s="131">
        <f>BK159</f>
        <v>0</v>
      </c>
      <c r="L159" s="120"/>
      <c r="M159" s="125"/>
      <c r="P159" s="126">
        <f>SUM(P160:P169)</f>
        <v>0</v>
      </c>
      <c r="R159" s="126">
        <f>SUM(R160:R169)</f>
        <v>33.319949600000001</v>
      </c>
      <c r="T159" s="127">
        <f>SUM(T160:T169)</f>
        <v>0</v>
      </c>
      <c r="AR159" s="121" t="s">
        <v>84</v>
      </c>
      <c r="AT159" s="128" t="s">
        <v>75</v>
      </c>
      <c r="AU159" s="128" t="s">
        <v>84</v>
      </c>
      <c r="AY159" s="121" t="s">
        <v>146</v>
      </c>
      <c r="BK159" s="129">
        <f>SUM(BK160:BK169)</f>
        <v>0</v>
      </c>
    </row>
    <row r="160" spans="2:65" s="1" customFormat="1" ht="33" customHeight="1">
      <c r="B160" s="132"/>
      <c r="C160" s="133" t="s">
        <v>294</v>
      </c>
      <c r="D160" s="133" t="s">
        <v>149</v>
      </c>
      <c r="E160" s="134" t="s">
        <v>393</v>
      </c>
      <c r="F160" s="135" t="s">
        <v>394</v>
      </c>
      <c r="G160" s="136" t="s">
        <v>241</v>
      </c>
      <c r="H160" s="137">
        <v>68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41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167</v>
      </c>
      <c r="AT160" s="145" t="s">
        <v>149</v>
      </c>
      <c r="AU160" s="145" t="s">
        <v>86</v>
      </c>
      <c r="AY160" s="16" t="s">
        <v>146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84</v>
      </c>
      <c r="BK160" s="146">
        <f>ROUND(I160*H160,2)</f>
        <v>0</v>
      </c>
      <c r="BL160" s="16" t="s">
        <v>167</v>
      </c>
      <c r="BM160" s="145" t="s">
        <v>1056</v>
      </c>
    </row>
    <row r="161" spans="2:65" s="1" customFormat="1">
      <c r="B161" s="31"/>
      <c r="D161" s="147" t="s">
        <v>155</v>
      </c>
      <c r="F161" s="148" t="s">
        <v>394</v>
      </c>
      <c r="I161" s="149"/>
      <c r="L161" s="31"/>
      <c r="M161" s="150"/>
      <c r="T161" s="55"/>
      <c r="AT161" s="16" t="s">
        <v>155</v>
      </c>
      <c r="AU161" s="16" t="s">
        <v>86</v>
      </c>
    </row>
    <row r="162" spans="2:65" s="1" customFormat="1">
      <c r="B162" s="31"/>
      <c r="D162" s="147" t="s">
        <v>156</v>
      </c>
      <c r="F162" s="151" t="s">
        <v>1057</v>
      </c>
      <c r="I162" s="149"/>
      <c r="L162" s="31"/>
      <c r="M162" s="150"/>
      <c r="T162" s="55"/>
      <c r="AT162" s="16" t="s">
        <v>156</v>
      </c>
      <c r="AU162" s="16" t="s">
        <v>86</v>
      </c>
    </row>
    <row r="163" spans="2:65" s="1" customFormat="1" ht="24.2" customHeight="1">
      <c r="B163" s="132"/>
      <c r="C163" s="133" t="s">
        <v>299</v>
      </c>
      <c r="D163" s="133" t="s">
        <v>149</v>
      </c>
      <c r="E163" s="134" t="s">
        <v>965</v>
      </c>
      <c r="F163" s="135" t="s">
        <v>966</v>
      </c>
      <c r="G163" s="136" t="s">
        <v>241</v>
      </c>
      <c r="H163" s="137">
        <v>68</v>
      </c>
      <c r="I163" s="138"/>
      <c r="J163" s="139">
        <f>ROUND(I163*H163,2)</f>
        <v>0</v>
      </c>
      <c r="K163" s="140"/>
      <c r="L163" s="31"/>
      <c r="M163" s="141" t="s">
        <v>1</v>
      </c>
      <c r="N163" s="142" t="s">
        <v>41</v>
      </c>
      <c r="P163" s="143">
        <f>O163*H163</f>
        <v>0</v>
      </c>
      <c r="Q163" s="143">
        <v>0.4</v>
      </c>
      <c r="R163" s="143">
        <f>Q163*H163</f>
        <v>27.200000000000003</v>
      </c>
      <c r="S163" s="143">
        <v>0</v>
      </c>
      <c r="T163" s="144">
        <f>S163*H163</f>
        <v>0</v>
      </c>
      <c r="AR163" s="145" t="s">
        <v>167</v>
      </c>
      <c r="AT163" s="145" t="s">
        <v>149</v>
      </c>
      <c r="AU163" s="145" t="s">
        <v>86</v>
      </c>
      <c r="AY163" s="16" t="s">
        <v>146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84</v>
      </c>
      <c r="BK163" s="146">
        <f>ROUND(I163*H163,2)</f>
        <v>0</v>
      </c>
      <c r="BL163" s="16" t="s">
        <v>167</v>
      </c>
      <c r="BM163" s="145" t="s">
        <v>1058</v>
      </c>
    </row>
    <row r="164" spans="2:65" s="1" customFormat="1">
      <c r="B164" s="31"/>
      <c r="D164" s="147" t="s">
        <v>155</v>
      </c>
      <c r="F164" s="148" t="s">
        <v>966</v>
      </c>
      <c r="I164" s="149"/>
      <c r="L164" s="31"/>
      <c r="M164" s="150"/>
      <c r="T164" s="55"/>
      <c r="AT164" s="16" t="s">
        <v>155</v>
      </c>
      <c r="AU164" s="16" t="s">
        <v>86</v>
      </c>
    </row>
    <row r="165" spans="2:65" s="1" customFormat="1">
      <c r="B165" s="31"/>
      <c r="D165" s="147" t="s">
        <v>156</v>
      </c>
      <c r="F165" s="151" t="s">
        <v>1059</v>
      </c>
      <c r="I165" s="149"/>
      <c r="L165" s="31"/>
      <c r="M165" s="150"/>
      <c r="T165" s="55"/>
      <c r="AT165" s="16" t="s">
        <v>156</v>
      </c>
      <c r="AU165" s="16" t="s">
        <v>86</v>
      </c>
    </row>
    <row r="166" spans="2:65" s="1" customFormat="1" ht="24.2" customHeight="1">
      <c r="B166" s="132"/>
      <c r="C166" s="133" t="s">
        <v>8</v>
      </c>
      <c r="D166" s="133" t="s">
        <v>149</v>
      </c>
      <c r="E166" s="134" t="s">
        <v>402</v>
      </c>
      <c r="F166" s="135" t="s">
        <v>403</v>
      </c>
      <c r="G166" s="136" t="s">
        <v>263</v>
      </c>
      <c r="H166" s="137">
        <v>2.16</v>
      </c>
      <c r="I166" s="138"/>
      <c r="J166" s="139">
        <f>ROUND(I166*H166,2)</f>
        <v>0</v>
      </c>
      <c r="K166" s="140"/>
      <c r="L166" s="31"/>
      <c r="M166" s="141" t="s">
        <v>1</v>
      </c>
      <c r="N166" s="142" t="s">
        <v>41</v>
      </c>
      <c r="P166" s="143">
        <f>O166*H166</f>
        <v>0</v>
      </c>
      <c r="Q166" s="143">
        <v>2.83331</v>
      </c>
      <c r="R166" s="143">
        <f>Q166*H166</f>
        <v>6.1199496</v>
      </c>
      <c r="S166" s="143">
        <v>0</v>
      </c>
      <c r="T166" s="144">
        <f>S166*H166</f>
        <v>0</v>
      </c>
      <c r="AR166" s="145" t="s">
        <v>167</v>
      </c>
      <c r="AT166" s="145" t="s">
        <v>149</v>
      </c>
      <c r="AU166" s="145" t="s">
        <v>86</v>
      </c>
      <c r="AY166" s="16" t="s">
        <v>146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84</v>
      </c>
      <c r="BK166" s="146">
        <f>ROUND(I166*H166,2)</f>
        <v>0</v>
      </c>
      <c r="BL166" s="16" t="s">
        <v>167</v>
      </c>
      <c r="BM166" s="145" t="s">
        <v>1060</v>
      </c>
    </row>
    <row r="167" spans="2:65" s="1" customFormat="1">
      <c r="B167" s="31"/>
      <c r="D167" s="147" t="s">
        <v>155</v>
      </c>
      <c r="F167" s="148" t="s">
        <v>403</v>
      </c>
      <c r="I167" s="149"/>
      <c r="L167" s="31"/>
      <c r="M167" s="150"/>
      <c r="T167" s="55"/>
      <c r="AT167" s="16" t="s">
        <v>155</v>
      </c>
      <c r="AU167" s="16" t="s">
        <v>86</v>
      </c>
    </row>
    <row r="168" spans="2:65" s="1" customFormat="1">
      <c r="B168" s="31"/>
      <c r="D168" s="147" t="s">
        <v>156</v>
      </c>
      <c r="F168" s="151" t="s">
        <v>1061</v>
      </c>
      <c r="I168" s="149"/>
      <c r="L168" s="31"/>
      <c r="M168" s="150"/>
      <c r="T168" s="55"/>
      <c r="AT168" s="16" t="s">
        <v>156</v>
      </c>
      <c r="AU168" s="16" t="s">
        <v>86</v>
      </c>
    </row>
    <row r="169" spans="2:65" s="12" customFormat="1">
      <c r="B169" s="155"/>
      <c r="D169" s="147" t="s">
        <v>255</v>
      </c>
      <c r="E169" s="156" t="s">
        <v>1</v>
      </c>
      <c r="F169" s="157" t="s">
        <v>1062</v>
      </c>
      <c r="H169" s="158">
        <v>2.16</v>
      </c>
      <c r="I169" s="159"/>
      <c r="L169" s="155"/>
      <c r="M169" s="160"/>
      <c r="T169" s="161"/>
      <c r="AT169" s="156" t="s">
        <v>255</v>
      </c>
      <c r="AU169" s="156" t="s">
        <v>86</v>
      </c>
      <c r="AV169" s="12" t="s">
        <v>86</v>
      </c>
      <c r="AW169" s="12" t="s">
        <v>33</v>
      </c>
      <c r="AX169" s="12" t="s">
        <v>84</v>
      </c>
      <c r="AY169" s="156" t="s">
        <v>146</v>
      </c>
    </row>
    <row r="170" spans="2:65" s="11" customFormat="1" ht="22.9" customHeight="1">
      <c r="B170" s="120"/>
      <c r="D170" s="121" t="s">
        <v>75</v>
      </c>
      <c r="E170" s="130" t="s">
        <v>145</v>
      </c>
      <c r="F170" s="130" t="s">
        <v>406</v>
      </c>
      <c r="I170" s="123"/>
      <c r="J170" s="131">
        <f>BK170</f>
        <v>0</v>
      </c>
      <c r="L170" s="120"/>
      <c r="M170" s="125"/>
      <c r="P170" s="126">
        <f>SUM(P171:P176)</f>
        <v>0</v>
      </c>
      <c r="R170" s="126">
        <f>SUM(R171:R176)</f>
        <v>52.04992</v>
      </c>
      <c r="T170" s="127">
        <f>SUM(T171:T176)</f>
        <v>0</v>
      </c>
      <c r="AR170" s="121" t="s">
        <v>84</v>
      </c>
      <c r="AT170" s="128" t="s">
        <v>75</v>
      </c>
      <c r="AU170" s="128" t="s">
        <v>84</v>
      </c>
      <c r="AY170" s="121" t="s">
        <v>146</v>
      </c>
      <c r="BK170" s="129">
        <f>SUM(BK171:BK176)</f>
        <v>0</v>
      </c>
    </row>
    <row r="171" spans="2:65" s="1" customFormat="1" ht="24.2" customHeight="1">
      <c r="B171" s="132"/>
      <c r="C171" s="133" t="s">
        <v>313</v>
      </c>
      <c r="D171" s="133" t="s">
        <v>149</v>
      </c>
      <c r="E171" s="134" t="s">
        <v>462</v>
      </c>
      <c r="F171" s="135" t="s">
        <v>463</v>
      </c>
      <c r="G171" s="136" t="s">
        <v>241</v>
      </c>
      <c r="H171" s="137">
        <v>68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41</v>
      </c>
      <c r="P171" s="143">
        <f>O171*H171</f>
        <v>0</v>
      </c>
      <c r="Q171" s="143">
        <v>0.61404000000000003</v>
      </c>
      <c r="R171" s="143">
        <f>Q171*H171</f>
        <v>41.754719999999999</v>
      </c>
      <c r="S171" s="143">
        <v>0</v>
      </c>
      <c r="T171" s="144">
        <f>S171*H171</f>
        <v>0</v>
      </c>
      <c r="AR171" s="145" t="s">
        <v>167</v>
      </c>
      <c r="AT171" s="145" t="s">
        <v>149</v>
      </c>
      <c r="AU171" s="145" t="s">
        <v>86</v>
      </c>
      <c r="AY171" s="16" t="s">
        <v>146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84</v>
      </c>
      <c r="BK171" s="146">
        <f>ROUND(I171*H171,2)</f>
        <v>0</v>
      </c>
      <c r="BL171" s="16" t="s">
        <v>167</v>
      </c>
      <c r="BM171" s="145" t="s">
        <v>1063</v>
      </c>
    </row>
    <row r="172" spans="2:65" s="1" customFormat="1">
      <c r="B172" s="31"/>
      <c r="D172" s="147" t="s">
        <v>155</v>
      </c>
      <c r="F172" s="148" t="s">
        <v>463</v>
      </c>
      <c r="I172" s="149"/>
      <c r="L172" s="31"/>
      <c r="M172" s="150"/>
      <c r="T172" s="55"/>
      <c r="AT172" s="16" t="s">
        <v>155</v>
      </c>
      <c r="AU172" s="16" t="s">
        <v>86</v>
      </c>
    </row>
    <row r="173" spans="2:65" s="1" customFormat="1">
      <c r="B173" s="31"/>
      <c r="D173" s="147" t="s">
        <v>156</v>
      </c>
      <c r="F173" s="151" t="s">
        <v>1064</v>
      </c>
      <c r="I173" s="149"/>
      <c r="L173" s="31"/>
      <c r="M173" s="150"/>
      <c r="T173" s="55"/>
      <c r="AT173" s="16" t="s">
        <v>156</v>
      </c>
      <c r="AU173" s="16" t="s">
        <v>86</v>
      </c>
    </row>
    <row r="174" spans="2:65" s="1" customFormat="1" ht="24.2" customHeight="1">
      <c r="B174" s="132"/>
      <c r="C174" s="133" t="s">
        <v>319</v>
      </c>
      <c r="D174" s="133" t="s">
        <v>149</v>
      </c>
      <c r="E174" s="134" t="s">
        <v>468</v>
      </c>
      <c r="F174" s="135" t="s">
        <v>469</v>
      </c>
      <c r="G174" s="136" t="s">
        <v>241</v>
      </c>
      <c r="H174" s="137">
        <v>68</v>
      </c>
      <c r="I174" s="138"/>
      <c r="J174" s="139">
        <f>ROUND(I174*H174,2)</f>
        <v>0</v>
      </c>
      <c r="K174" s="140"/>
      <c r="L174" s="31"/>
      <c r="M174" s="141" t="s">
        <v>1</v>
      </c>
      <c r="N174" s="142" t="s">
        <v>41</v>
      </c>
      <c r="P174" s="143">
        <f>O174*H174</f>
        <v>0</v>
      </c>
      <c r="Q174" s="143">
        <v>0.15140000000000001</v>
      </c>
      <c r="R174" s="143">
        <f>Q174*H174</f>
        <v>10.295200000000001</v>
      </c>
      <c r="S174" s="143">
        <v>0</v>
      </c>
      <c r="T174" s="144">
        <f>S174*H174</f>
        <v>0</v>
      </c>
      <c r="AR174" s="145" t="s">
        <v>167</v>
      </c>
      <c r="AT174" s="145" t="s">
        <v>149</v>
      </c>
      <c r="AU174" s="145" t="s">
        <v>86</v>
      </c>
      <c r="AY174" s="16" t="s">
        <v>146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6" t="s">
        <v>84</v>
      </c>
      <c r="BK174" s="146">
        <f>ROUND(I174*H174,2)</f>
        <v>0</v>
      </c>
      <c r="BL174" s="16" t="s">
        <v>167</v>
      </c>
      <c r="BM174" s="145" t="s">
        <v>1065</v>
      </c>
    </row>
    <row r="175" spans="2:65" s="1" customFormat="1">
      <c r="B175" s="31"/>
      <c r="D175" s="147" t="s">
        <v>155</v>
      </c>
      <c r="F175" s="148" t="s">
        <v>469</v>
      </c>
      <c r="I175" s="149"/>
      <c r="L175" s="31"/>
      <c r="M175" s="150"/>
      <c r="T175" s="55"/>
      <c r="AT175" s="16" t="s">
        <v>155</v>
      </c>
      <c r="AU175" s="16" t="s">
        <v>86</v>
      </c>
    </row>
    <row r="176" spans="2:65" s="1" customFormat="1">
      <c r="B176" s="31"/>
      <c r="D176" s="147" t="s">
        <v>156</v>
      </c>
      <c r="F176" s="151" t="s">
        <v>1066</v>
      </c>
      <c r="I176" s="149"/>
      <c r="L176" s="31"/>
      <c r="M176" s="150"/>
      <c r="T176" s="55"/>
      <c r="AT176" s="16" t="s">
        <v>156</v>
      </c>
      <c r="AU176" s="16" t="s">
        <v>86</v>
      </c>
    </row>
    <row r="177" spans="2:65" s="11" customFormat="1" ht="22.9" customHeight="1">
      <c r="B177" s="120"/>
      <c r="D177" s="121" t="s">
        <v>75</v>
      </c>
      <c r="E177" s="130" t="s">
        <v>528</v>
      </c>
      <c r="F177" s="130" t="s">
        <v>529</v>
      </c>
      <c r="I177" s="123"/>
      <c r="J177" s="131">
        <f>BK177</f>
        <v>0</v>
      </c>
      <c r="L177" s="120"/>
      <c r="M177" s="125"/>
      <c r="P177" s="126">
        <f>SUM(P178:P179)</f>
        <v>0</v>
      </c>
      <c r="R177" s="126">
        <f>SUM(R178:R179)</f>
        <v>0</v>
      </c>
      <c r="T177" s="127">
        <f>SUM(T178:T179)</f>
        <v>0</v>
      </c>
      <c r="AR177" s="121" t="s">
        <v>84</v>
      </c>
      <c r="AT177" s="128" t="s">
        <v>75</v>
      </c>
      <c r="AU177" s="128" t="s">
        <v>84</v>
      </c>
      <c r="AY177" s="121" t="s">
        <v>146</v>
      </c>
      <c r="BK177" s="129">
        <f>SUM(BK178:BK179)</f>
        <v>0</v>
      </c>
    </row>
    <row r="178" spans="2:65" s="1" customFormat="1" ht="33" customHeight="1">
      <c r="B178" s="132"/>
      <c r="C178" s="133" t="s">
        <v>325</v>
      </c>
      <c r="D178" s="133" t="s">
        <v>149</v>
      </c>
      <c r="E178" s="134" t="s">
        <v>531</v>
      </c>
      <c r="F178" s="135" t="s">
        <v>532</v>
      </c>
      <c r="G178" s="136" t="s">
        <v>302</v>
      </c>
      <c r="H178" s="137">
        <v>85.370999999999995</v>
      </c>
      <c r="I178" s="138"/>
      <c r="J178" s="139">
        <f>ROUND(I178*H178,2)</f>
        <v>0</v>
      </c>
      <c r="K178" s="140"/>
      <c r="L178" s="31"/>
      <c r="M178" s="141" t="s">
        <v>1</v>
      </c>
      <c r="N178" s="142" t="s">
        <v>41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167</v>
      </c>
      <c r="AT178" s="145" t="s">
        <v>149</v>
      </c>
      <c r="AU178" s="145" t="s">
        <v>86</v>
      </c>
      <c r="AY178" s="16" t="s">
        <v>146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84</v>
      </c>
      <c r="BK178" s="146">
        <f>ROUND(I178*H178,2)</f>
        <v>0</v>
      </c>
      <c r="BL178" s="16" t="s">
        <v>167</v>
      </c>
      <c r="BM178" s="145" t="s">
        <v>1067</v>
      </c>
    </row>
    <row r="179" spans="2:65" s="1" customFormat="1">
      <c r="B179" s="31"/>
      <c r="D179" s="147" t="s">
        <v>155</v>
      </c>
      <c r="F179" s="148" t="s">
        <v>532</v>
      </c>
      <c r="I179" s="149"/>
      <c r="L179" s="31"/>
      <c r="M179" s="152"/>
      <c r="N179" s="153"/>
      <c r="O179" s="153"/>
      <c r="P179" s="153"/>
      <c r="Q179" s="153"/>
      <c r="R179" s="153"/>
      <c r="S179" s="153"/>
      <c r="T179" s="154"/>
      <c r="AT179" s="16" t="s">
        <v>155</v>
      </c>
      <c r="AU179" s="16" t="s">
        <v>86</v>
      </c>
    </row>
    <row r="180" spans="2:65" s="1" customFormat="1" ht="6.95" customHeight="1"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31"/>
    </row>
  </sheetData>
  <autoFilter ref="C120:K179" xr:uid="{00000000-0009-0000-0000-000008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24E3ACB-67E8-4B7D-81E1-760C59B4F703}"/>
</file>

<file path=customXml/itemProps2.xml><?xml version="1.0" encoding="utf-8"?>
<ds:datastoreItem xmlns:ds="http://schemas.openxmlformats.org/officeDocument/2006/customXml" ds:itemID="{F7B098B9-647C-4F7D-B22F-1058EF9F2F99}"/>
</file>

<file path=customXml/itemProps3.xml><?xml version="1.0" encoding="utf-8"?>
<ds:datastoreItem xmlns:ds="http://schemas.openxmlformats.org/officeDocument/2006/customXml" ds:itemID="{D47508C8-39BC-45D7-8FAA-F718AA37BA7D}"/>
</file>

<file path=customXml/itemProps4.xml><?xml version="1.0" encoding="utf-8"?>
<ds:datastoreItem xmlns:ds="http://schemas.openxmlformats.org/officeDocument/2006/customXml" ds:itemID="{2F1B325F-CE9A-4345-BA9D-BCB437AC8F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LUBOŠHARAPÁT\Agrostav</dc:creator>
  <cp:keywords/>
  <dc:description/>
  <cp:lastModifiedBy>Mikuláš Alexandr Ing.</cp:lastModifiedBy>
  <cp:revision/>
  <dcterms:created xsi:type="dcterms:W3CDTF">2024-05-06T09:53:04Z</dcterms:created>
  <dcterms:modified xsi:type="dcterms:W3CDTF">2024-06-12T11:57:40Z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  <property fmtid="{D5CDD505-2E9C-101B-9397-08002B2CF9AE}" pid="3" name="MediaServiceImageTags">
    <vt:lpwstr/>
  </property>
</Properties>
</file>